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ETUDES\CEROM\Bilan Macro\Contribution IEDOM\"/>
    </mc:Choice>
  </mc:AlternateContent>
  <bookViews>
    <workbookView xWindow="0" yWindow="0" windowWidth="25200" windowHeight="12000" tabRatio="643" activeTab="11"/>
  </bookViews>
  <sheets>
    <sheet name="Figure 1" sheetId="10" r:id="rId1"/>
    <sheet name="Figure 2" sheetId="11" r:id="rId2"/>
    <sheet name="Figure 3" sheetId="12" r:id="rId3"/>
    <sheet name="Figure 4" sheetId="13" r:id="rId4"/>
    <sheet name="Figure 5" sheetId="14" r:id="rId5"/>
    <sheet name="Figure 6" sheetId="15" r:id="rId6"/>
    <sheet name="Figure 7" sheetId="16" r:id="rId7"/>
    <sheet name="Figure 8" sheetId="17" r:id="rId8"/>
    <sheet name="Figure 9" sheetId="18" r:id="rId9"/>
    <sheet name="Figure 10" sheetId="19" r:id="rId10"/>
    <sheet name="Figure 11" sheetId="21" r:id="rId11"/>
    <sheet name="Figure 12" sheetId="20" r:id="rId12"/>
    <sheet name="Actif" sheetId="9" r:id="rId13"/>
    <sheet name="Passif" sheetId="8" r:id="rId14"/>
  </sheets>
  <externalReferences>
    <externalReference r:id="rId15"/>
  </externalReferences>
  <definedNames>
    <definedName name="base">#REF!</definedName>
    <definedName name="Ent">#REF!</definedName>
  </definedNames>
  <calcPr calcId="162913"/>
</workbook>
</file>

<file path=xl/calcChain.xml><?xml version="1.0" encoding="utf-8"?>
<calcChain xmlns="http://schemas.openxmlformats.org/spreadsheetml/2006/main">
  <c r="V4" i="19" l="1"/>
  <c r="U4" i="19"/>
  <c r="T4" i="19"/>
  <c r="S4" i="19"/>
  <c r="R4" i="19"/>
  <c r="Q4" i="19"/>
  <c r="P4" i="19"/>
  <c r="O4" i="19"/>
  <c r="N4" i="19"/>
  <c r="M4" i="19"/>
  <c r="L4" i="19"/>
  <c r="V5" i="17"/>
  <c r="U5" i="17"/>
  <c r="T5" i="17"/>
  <c r="S5" i="17"/>
  <c r="R5" i="17"/>
  <c r="Q5" i="17"/>
  <c r="P5" i="17"/>
  <c r="O5" i="17"/>
  <c r="N5" i="17"/>
  <c r="M5" i="17"/>
  <c r="L5" i="17"/>
  <c r="V5" i="15"/>
  <c r="U5" i="15"/>
  <c r="T5" i="15"/>
  <c r="S5" i="15"/>
  <c r="R5" i="15"/>
  <c r="Q5" i="15"/>
  <c r="P5" i="15"/>
  <c r="O5" i="15"/>
  <c r="N5" i="15"/>
  <c r="M5" i="15"/>
  <c r="L5" i="15"/>
  <c r="K7" i="14"/>
  <c r="I7" i="14"/>
  <c r="U6" i="14"/>
  <c r="T6" i="14"/>
  <c r="U5" i="14"/>
  <c r="T5" i="14"/>
  <c r="J5" i="14"/>
  <c r="T4" i="14"/>
  <c r="P4" i="14"/>
  <c r="O4" i="14"/>
  <c r="N4" i="14"/>
  <c r="M4" i="14"/>
  <c r="M7" i="14" s="1"/>
  <c r="J4" i="14"/>
  <c r="J7" i="14" s="1"/>
  <c r="S8" i="13"/>
  <c r="R8" i="13"/>
  <c r="Q8" i="13"/>
  <c r="P8" i="13"/>
  <c r="O8" i="13"/>
  <c r="N8" i="13"/>
  <c r="M8" i="13"/>
  <c r="L8" i="13"/>
  <c r="K8" i="13"/>
  <c r="J8" i="13"/>
  <c r="I8" i="13"/>
  <c r="M7" i="12"/>
  <c r="N7" i="12"/>
  <c r="O7" i="12"/>
  <c r="P7" i="12"/>
  <c r="M8" i="12"/>
  <c r="N8" i="12"/>
  <c r="O8" i="12"/>
  <c r="P8" i="12"/>
  <c r="S7" i="14"/>
  <c r="R7" i="14"/>
  <c r="Q7" i="14"/>
  <c r="L7" i="14"/>
  <c r="V4" i="11"/>
  <c r="U4" i="11"/>
  <c r="S11" i="10"/>
  <c r="R11" i="10"/>
  <c r="S10" i="10"/>
  <c r="R10" i="10"/>
  <c r="H10" i="10"/>
  <c r="H9" i="10" s="1"/>
  <c r="Q9" i="10"/>
  <c r="S9" i="10" s="1"/>
  <c r="P9" i="10"/>
  <c r="O9" i="10"/>
  <c r="N9" i="10"/>
  <c r="S8" i="10"/>
  <c r="R8" i="10"/>
  <c r="H8" i="10"/>
  <c r="S7" i="10"/>
  <c r="R7" i="10"/>
  <c r="Q6" i="10"/>
  <c r="R6" i="10" s="1"/>
  <c r="P6" i="10"/>
  <c r="O6" i="10"/>
  <c r="N6" i="10"/>
  <c r="H6" i="10"/>
  <c r="U5" i="11" l="1"/>
  <c r="N7" i="14"/>
  <c r="O7" i="14"/>
  <c r="P7" i="14"/>
  <c r="U4" i="14"/>
  <c r="V5" i="11"/>
  <c r="R9" i="10"/>
  <c r="S6" i="10"/>
  <c r="BZ49" i="9" l="1"/>
  <c r="CF48" i="9"/>
  <c r="CE48" i="9"/>
  <c r="CF47" i="9"/>
  <c r="CE47" i="9"/>
  <c r="CF46" i="9"/>
  <c r="CE46" i="9"/>
  <c r="CF45" i="9"/>
  <c r="CE45" i="9"/>
  <c r="CG44" i="9"/>
  <c r="CF44" i="9"/>
  <c r="CE44" i="9"/>
  <c r="CF43" i="9"/>
  <c r="CE43" i="9"/>
  <c r="CF42" i="9"/>
  <c r="CE42" i="9"/>
  <c r="CF41" i="9"/>
  <c r="CE41" i="9"/>
  <c r="CF40" i="9"/>
  <c r="CE40" i="9"/>
  <c r="CF39" i="9"/>
  <c r="CE39" i="9"/>
  <c r="CF38" i="9"/>
  <c r="CE38" i="9"/>
  <c r="CF37" i="9"/>
  <c r="CE37" i="9"/>
  <c r="CF36" i="9"/>
  <c r="CE36" i="9"/>
  <c r="CF35" i="9"/>
  <c r="CE35" i="9"/>
  <c r="CF34" i="9"/>
  <c r="CE34" i="9"/>
  <c r="CF33" i="9"/>
  <c r="CE33" i="9"/>
  <c r="CF32" i="9"/>
  <c r="CE32" i="9"/>
  <c r="CF31" i="9"/>
  <c r="CE31" i="9"/>
  <c r="CF30" i="9"/>
  <c r="CE30" i="9"/>
  <c r="CF29" i="9"/>
  <c r="CE29" i="9"/>
  <c r="CF28" i="9"/>
  <c r="CE28" i="9"/>
  <c r="CF27" i="9"/>
  <c r="CE27" i="9"/>
  <c r="CF26" i="9"/>
  <c r="CE26" i="9"/>
  <c r="CF25" i="9"/>
  <c r="CE25" i="9"/>
  <c r="CF24" i="9"/>
  <c r="CE24" i="9"/>
  <c r="CF23" i="9"/>
  <c r="CE23" i="9"/>
  <c r="CF22" i="9"/>
  <c r="CE22" i="9"/>
  <c r="CF21" i="9"/>
  <c r="CE21" i="9"/>
  <c r="CF20" i="9"/>
  <c r="CE20" i="9"/>
  <c r="CF19" i="9"/>
  <c r="CE19" i="9"/>
  <c r="CF18" i="9"/>
  <c r="CE18" i="9"/>
  <c r="CF17" i="9"/>
  <c r="CE17" i="9"/>
  <c r="CG16" i="9"/>
  <c r="CF16" i="9"/>
  <c r="CE16" i="9"/>
  <c r="CF15" i="9"/>
  <c r="CE15" i="9"/>
  <c r="CF14" i="9"/>
  <c r="CE14" i="9"/>
  <c r="CF13" i="9"/>
  <c r="CE13" i="9"/>
  <c r="CF12" i="9"/>
  <c r="CE12" i="9"/>
  <c r="CF11" i="9"/>
  <c r="CE11" i="9"/>
  <c r="CF10" i="9"/>
  <c r="CE10" i="9"/>
  <c r="CF9" i="9"/>
  <c r="CE9" i="9"/>
  <c r="CF8" i="9"/>
  <c r="CE8" i="9"/>
  <c r="CF7" i="9"/>
  <c r="CE7" i="9"/>
  <c r="CG6" i="9"/>
  <c r="CF6" i="9"/>
  <c r="CE6" i="9"/>
  <c r="CF5" i="9"/>
  <c r="CE5" i="9"/>
  <c r="CD44" i="8" l="1"/>
  <c r="CC44" i="8"/>
  <c r="CB44" i="8"/>
  <c r="CA44" i="8"/>
  <c r="BZ44" i="8"/>
  <c r="BY44" i="8"/>
  <c r="BX44" i="8"/>
  <c r="BW44" i="8"/>
  <c r="BO44" i="8"/>
  <c r="BN44" i="8"/>
  <c r="BM44" i="8"/>
  <c r="BL44" i="8"/>
  <c r="BK44" i="8"/>
  <c r="BJ44" i="8"/>
  <c r="BI44" i="8"/>
  <c r="BH44" i="8"/>
  <c r="BG44" i="8"/>
  <c r="BF44" i="8"/>
  <c r="BE44" i="8"/>
  <c r="BD44" i="8"/>
  <c r="BC44" i="8"/>
  <c r="BB44" i="8"/>
  <c r="BA44" i="8"/>
  <c r="AZ44" i="8"/>
  <c r="AY44" i="8"/>
  <c r="AX44" i="8"/>
  <c r="AW44" i="8"/>
  <c r="AV44" i="8"/>
  <c r="AU44" i="8"/>
  <c r="AT44" i="8"/>
  <c r="AS44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CA43" i="8"/>
  <c r="CF41" i="8"/>
  <c r="CE41" i="8"/>
  <c r="AZ41" i="8"/>
  <c r="AY41" i="8"/>
  <c r="AX41" i="8"/>
  <c r="AW41" i="8"/>
  <c r="AV41" i="8"/>
  <c r="AU41" i="8"/>
  <c r="AT41" i="8"/>
  <c r="AS41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CF40" i="8"/>
  <c r="CE40" i="8"/>
  <c r="CF39" i="8"/>
  <c r="CE39" i="8"/>
  <c r="BV39" i="8"/>
  <c r="BV44" i="8" s="1"/>
  <c r="BU39" i="8"/>
  <c r="BU44" i="8" s="1"/>
  <c r="BT39" i="8"/>
  <c r="BT44" i="8" s="1"/>
  <c r="BS39" i="8"/>
  <c r="BS44" i="8" s="1"/>
  <c r="BR39" i="8"/>
  <c r="BR44" i="8" s="1"/>
  <c r="BQ39" i="8"/>
  <c r="BQ44" i="8" s="1"/>
  <c r="BP39" i="8"/>
  <c r="BP44" i="8" s="1"/>
  <c r="BO39" i="8"/>
  <c r="CF38" i="8"/>
  <c r="CE38" i="8"/>
  <c r="CF37" i="8"/>
  <c r="CE37" i="8"/>
  <c r="CF36" i="8"/>
  <c r="CE36" i="8"/>
  <c r="CF35" i="8"/>
  <c r="CE35" i="8"/>
  <c r="CF34" i="8"/>
  <c r="CE34" i="8"/>
  <c r="CF33" i="8"/>
  <c r="CE33" i="8"/>
  <c r="CF32" i="8"/>
  <c r="CE32" i="8"/>
  <c r="CF31" i="8"/>
  <c r="CE31" i="8"/>
  <c r="CF30" i="8"/>
  <c r="CE30" i="8"/>
  <c r="CF29" i="8"/>
  <c r="CE29" i="8"/>
  <c r="CF28" i="8"/>
  <c r="CE28" i="8"/>
  <c r="CF27" i="8"/>
  <c r="CE27" i="8"/>
  <c r="CF26" i="8"/>
  <c r="CE26" i="8"/>
  <c r="CF25" i="8"/>
  <c r="CE25" i="8"/>
  <c r="BV25" i="8"/>
  <c r="BU25" i="8"/>
  <c r="BT25" i="8"/>
  <c r="BS25" i="8"/>
  <c r="BR25" i="8"/>
  <c r="BQ25" i="8"/>
  <c r="BP25" i="8"/>
  <c r="BO25" i="8"/>
  <c r="BN25" i="8"/>
  <c r="BM25" i="8"/>
  <c r="BL25" i="8"/>
  <c r="BK25" i="8"/>
  <c r="BJ25" i="8"/>
  <c r="BI25" i="8"/>
  <c r="BH25" i="8"/>
  <c r="BG25" i="8"/>
  <c r="BF25" i="8"/>
  <c r="BE25" i="8"/>
  <c r="BD25" i="8"/>
  <c r="BC25" i="8"/>
  <c r="BB25" i="8"/>
  <c r="CF24" i="8"/>
  <c r="CE24" i="8"/>
  <c r="CF23" i="8"/>
  <c r="CE23" i="8"/>
  <c r="CF22" i="8"/>
  <c r="CE22" i="8"/>
  <c r="CF21" i="8"/>
  <c r="CE21" i="8"/>
  <c r="CF20" i="8"/>
  <c r="CE20" i="8"/>
  <c r="CF19" i="8"/>
  <c r="CE19" i="8"/>
  <c r="CF18" i="8"/>
  <c r="CE18" i="8"/>
  <c r="BV18" i="8"/>
  <c r="BU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CF17" i="8"/>
  <c r="CE17" i="8"/>
  <c r="CF16" i="8"/>
  <c r="CE16" i="8"/>
  <c r="CF15" i="8"/>
  <c r="CE15" i="8"/>
  <c r="CF14" i="8"/>
  <c r="CE14" i="8"/>
  <c r="CF13" i="8"/>
  <c r="CE13" i="8"/>
  <c r="CF12" i="8"/>
  <c r="CE12" i="8"/>
  <c r="CF11" i="8"/>
  <c r="CE11" i="8"/>
  <c r="CF10" i="8"/>
  <c r="CE10" i="8"/>
  <c r="CF9" i="8"/>
  <c r="CE9" i="8"/>
  <c r="CF8" i="8"/>
  <c r="CE8" i="8"/>
  <c r="CF7" i="8"/>
  <c r="CE7" i="8"/>
  <c r="CF6" i="8"/>
  <c r="CE6" i="8"/>
  <c r="CF5" i="8"/>
  <c r="CC5" i="8"/>
  <c r="CE5" i="8" s="1"/>
  <c r="BV5" i="8"/>
  <c r="BU5" i="8"/>
  <c r="BT5" i="8"/>
  <c r="BS5" i="8"/>
  <c r="BR5" i="8"/>
  <c r="BQ5" i="8"/>
  <c r="BP5" i="8"/>
  <c r="BO5" i="8"/>
  <c r="BN5" i="8"/>
  <c r="BM5" i="8"/>
  <c r="BL5" i="8"/>
  <c r="BK5" i="8"/>
  <c r="BJ5" i="8"/>
  <c r="BI5" i="8"/>
  <c r="BH5" i="8"/>
  <c r="BG5" i="8"/>
  <c r="BF5" i="8"/>
  <c r="BE5" i="8"/>
  <c r="BD5" i="8"/>
  <c r="BC5" i="8"/>
  <c r="BB5" i="8"/>
</calcChain>
</file>

<file path=xl/sharedStrings.xml><?xml version="1.0" encoding="utf-8"?>
<sst xmlns="http://schemas.openxmlformats.org/spreadsheetml/2006/main" count="167" uniqueCount="96">
  <si>
    <t>Billets émis</t>
  </si>
  <si>
    <t>Billets retirés</t>
  </si>
  <si>
    <t>TOTAL</t>
  </si>
  <si>
    <t>Montants en millions au</t>
  </si>
  <si>
    <t xml:space="preserve">Valeur         </t>
  </si>
  <si>
    <t>(En millions d'euros)</t>
  </si>
  <si>
    <t>Source : IEDOM</t>
  </si>
  <si>
    <t>Émissions, retraits et circulation apparente de billets libellés en euros</t>
  </si>
  <si>
    <t>Emission nette</t>
  </si>
  <si>
    <t>Variation 
2021/2020</t>
  </si>
  <si>
    <t>Variation 
2021/2017</t>
  </si>
  <si>
    <t>t/t-1</t>
  </si>
  <si>
    <t>t/t-4</t>
  </si>
  <si>
    <t>Comptes d'épargne à régime spécial</t>
  </si>
  <si>
    <t>Ménages</t>
  </si>
  <si>
    <t>Passifs tous EC</t>
  </si>
  <si>
    <t>Entreprises</t>
  </si>
  <si>
    <t>Crédits d'exploitation</t>
  </si>
  <si>
    <t>Créances commerciales</t>
  </si>
  <si>
    <t>Crédits de trésorerie</t>
  </si>
  <si>
    <t xml:space="preserve">  dont entrepreneurs individuels</t>
  </si>
  <si>
    <t>Comptes ordinaires débiteurs</t>
  </si>
  <si>
    <t>Affacturage</t>
  </si>
  <si>
    <t>Crédits d'investissement</t>
  </si>
  <si>
    <t>Crédits à l'équipement</t>
  </si>
  <si>
    <t>Crédit-bail</t>
  </si>
  <si>
    <t>Autres crédits</t>
  </si>
  <si>
    <t>Crédits à la consommation</t>
  </si>
  <si>
    <t>Autres agents et CCB non ventilés</t>
  </si>
  <si>
    <t>Créances douteuses nettes</t>
  </si>
  <si>
    <t>Provisions</t>
  </si>
  <si>
    <t>Total encours brut</t>
  </si>
  <si>
    <t>Taux de créances douteuses (inclus uniquement ECIL)</t>
  </si>
  <si>
    <t>Taux de provisionnement</t>
  </si>
  <si>
    <t>Total des crédits aux ménages en millions d'€ (échelle de gauche)</t>
  </si>
  <si>
    <t>Total des crédits aux collectivités locales en millions d'€ (échelle de gauche)</t>
  </si>
  <si>
    <t>Total des crédits aux entreprises en millions d'€ (échelle de gauche)</t>
  </si>
  <si>
    <t>Guichets bancaires</t>
  </si>
  <si>
    <t>Banques commerciales</t>
  </si>
  <si>
    <t>Banques mutualistes ou coopératives</t>
  </si>
  <si>
    <t>Distributeurs et guichets automatiques</t>
  </si>
  <si>
    <t>Nombre d'habitants par guichet bancaire</t>
  </si>
  <si>
    <t>Nombre d'habitants par DAB-GAB</t>
  </si>
  <si>
    <t xml:space="preserve">Nombre de comptes bancaires de la clientèle </t>
  </si>
  <si>
    <t>Comptes ordinaires créditeurs</t>
  </si>
  <si>
    <r>
      <t>Taux de bancarisation</t>
    </r>
    <r>
      <rPr>
        <sz val="7"/>
        <rFont val="Tahoma"/>
        <family val="2"/>
      </rPr>
      <t xml:space="preserve"> (1)</t>
    </r>
  </si>
  <si>
    <t>Années</t>
  </si>
  <si>
    <r>
      <t>Population</t>
    </r>
    <r>
      <rPr>
        <sz val="7"/>
        <rFont val="Tahoma"/>
        <family val="2"/>
      </rPr>
      <t xml:space="preserve"> (1)</t>
    </r>
  </si>
  <si>
    <t>Nombre total de comptes</t>
  </si>
  <si>
    <t>Taux de bancarisation</t>
  </si>
  <si>
    <t>Nombre de cartes bancaires en circulation (En milliers)</t>
  </si>
  <si>
    <t>Cartes bancaires</t>
  </si>
  <si>
    <t>- Cartes de retrait</t>
  </si>
  <si>
    <t>- Cartes de paiement</t>
  </si>
  <si>
    <t xml:space="preserve">       Source : IEDOM</t>
  </si>
  <si>
    <t>Emissions nettes cumulées</t>
  </si>
  <si>
    <t xml:space="preserve">     Source : IEDOM</t>
  </si>
  <si>
    <t>Nombre de carte par habitant</t>
  </si>
  <si>
    <t>Crédits immobiliers</t>
  </si>
  <si>
    <t>Collectivités locales</t>
  </si>
  <si>
    <t>Total encours sain</t>
  </si>
  <si>
    <t>Créances douteuses brutes</t>
  </si>
  <si>
    <t>Taux de créances douteuses</t>
  </si>
  <si>
    <t>Entreprises (en glissement annuel)</t>
  </si>
  <si>
    <t>Menages (en glissement annuel)</t>
  </si>
  <si>
    <t>Collectivités (en glissement annuel)</t>
  </si>
  <si>
    <t xml:space="preserve"> </t>
  </si>
  <si>
    <t xml:space="preserve">Actifs financiers </t>
  </si>
  <si>
    <t>Sociétés</t>
  </si>
  <si>
    <t>Dépôts à vue</t>
  </si>
  <si>
    <t>Placements liquides ou à court terme</t>
  </si>
  <si>
    <t>Placements indexés sur les taux du marché</t>
  </si>
  <si>
    <t>dont comptes à terme</t>
  </si>
  <si>
    <t>dont OPCVM monétaires</t>
  </si>
  <si>
    <t>dont certificats de dépôts</t>
  </si>
  <si>
    <t>Epargne à long terme</t>
  </si>
  <si>
    <t>dont OPCVM non monétaires</t>
  </si>
  <si>
    <t>Livrets ordinaires</t>
  </si>
  <si>
    <t>Livrets A et bleus</t>
  </si>
  <si>
    <t>Livrets jeunes</t>
  </si>
  <si>
    <t>Livrets d'épargne populaire</t>
  </si>
  <si>
    <t>LDD</t>
  </si>
  <si>
    <t>Comptes d'épargne logement</t>
  </si>
  <si>
    <t>dont bons de caisse</t>
  </si>
  <si>
    <t>Plans d'épargne logement</t>
  </si>
  <si>
    <t>Plans d'épargne populaire</t>
  </si>
  <si>
    <t>Autres comptes d'épargne</t>
  </si>
  <si>
    <t>Portefeuille-titres</t>
  </si>
  <si>
    <t>OPCVM non monétaires</t>
  </si>
  <si>
    <t>Contrats d'assurance-vie</t>
  </si>
  <si>
    <t>Autres agents</t>
  </si>
  <si>
    <t>Dépots à vue des sociétés en millions d'€</t>
  </si>
  <si>
    <t>Dépots à vue des ménages en millions d'€</t>
  </si>
  <si>
    <t>Dépots à vue des autres agents en millions d'€</t>
  </si>
  <si>
    <t>retraits de cartes bancaires</t>
  </si>
  <si>
    <t>Personnes physiques interdites bancaires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</si>
</sst>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0.0"/>
    <numFmt numFmtId="167" formatCode="#,##0.0"/>
    <numFmt numFmtId="168" formatCode="#,##0.000"/>
    <numFmt numFmtId="169" formatCode="[$-40C]d\-mmm\-yy;@"/>
    <numFmt numFmtId="170" formatCode="d\-mmm\-yy;@"/>
    <numFmt numFmtId="171" formatCode="_-* #,##0\ _€_-;\-* #,##0\ _€_-;_-* &quot;-&quot;??\ _€_-;_-@_-"/>
    <numFmt numFmtId="172" formatCode="#,##0.000;\-#,##0.000;#"/>
    <numFmt numFmtId="173" formatCode="0.0000000"/>
    <numFmt numFmtId="176" formatCode="_-* #,##0.00\ &quot;€&quot;_-;\-* #,##0.00\ &quot;€&quot;_-;_-* &quot;-&quot;??\ &quot;€&quot;_-;_-@_-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ahoma"/>
      <family val="2"/>
    </font>
    <font>
      <b/>
      <i/>
      <sz val="8"/>
      <name val="Tahoma"/>
      <family val="2"/>
    </font>
    <font>
      <sz val="8"/>
      <name val="Tahoma"/>
      <family val="2"/>
    </font>
    <font>
      <i/>
      <sz val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u/>
      <sz val="14"/>
      <color indexed="52"/>
      <name val="Tahoma"/>
      <family val="2"/>
    </font>
    <font>
      <b/>
      <sz val="8"/>
      <color indexed="9"/>
      <name val="Tahoma"/>
      <family val="2"/>
    </font>
    <font>
      <sz val="8"/>
      <name val="Arial"/>
      <family val="2"/>
    </font>
    <font>
      <sz val="10"/>
      <name val="Arial"/>
      <family val="2"/>
    </font>
    <font>
      <i/>
      <sz val="7"/>
      <name val="Tahoma"/>
      <family val="2"/>
    </font>
    <font>
      <b/>
      <sz val="10"/>
      <name val="Arial"/>
      <family val="2"/>
    </font>
    <font>
      <i/>
      <sz val="10"/>
      <name val="Tahoma"/>
      <family val="2"/>
    </font>
    <font>
      <sz val="7"/>
      <name val="Tahoma"/>
      <family val="2"/>
    </font>
    <font>
      <sz val="10"/>
      <color theme="0"/>
      <name val="Tahoma"/>
      <family val="2"/>
    </font>
    <font>
      <sz val="10"/>
      <name val="Arial"/>
    </font>
    <font>
      <sz val="10"/>
      <color rgb="FFFF0000"/>
      <name val="Arial"/>
      <family val="2"/>
    </font>
    <font>
      <sz val="8"/>
      <color theme="1"/>
      <name val="Tahoma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rgb="FFFF0000"/>
      <name val="Tahoma"/>
      <family val="2"/>
    </font>
    <font>
      <sz val="9"/>
      <color rgb="FF333333"/>
      <name val="Arial"/>
      <family val="2"/>
    </font>
    <font>
      <i/>
      <sz val="9"/>
      <color rgb="FF333333"/>
      <name val="Arial"/>
      <family val="2"/>
    </font>
    <font>
      <i/>
      <sz val="9"/>
      <color indexed="8"/>
      <name val="Arial"/>
      <family val="2"/>
    </font>
    <font>
      <b/>
      <sz val="10"/>
      <color rgb="FFFF0000"/>
      <name val="Tahoma"/>
      <family val="2"/>
    </font>
    <font>
      <b/>
      <sz val="9"/>
      <color rgb="FF333333"/>
      <name val="Arial"/>
      <family val="2"/>
    </font>
    <font>
      <sz val="9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52"/>
        <bgColor indexed="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rgb="FFFFCC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41"/>
      </patternFill>
    </fill>
    <fill>
      <patternFill patternType="solid">
        <fgColor indexed="52"/>
        <bgColor indexed="53"/>
      </patternFill>
    </fill>
  </fills>
  <borders count="4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0"/>
      </left>
      <right/>
      <top style="medium">
        <color indexed="60"/>
      </top>
      <bottom/>
      <diagonal/>
    </border>
    <border>
      <left/>
      <right/>
      <top style="medium">
        <color indexed="60"/>
      </top>
      <bottom/>
      <diagonal/>
    </border>
    <border>
      <left style="medium">
        <color indexed="60"/>
      </left>
      <right/>
      <top/>
      <bottom style="medium">
        <color indexed="60"/>
      </bottom>
      <diagonal/>
    </border>
    <border>
      <left/>
      <right/>
      <top/>
      <bottom style="medium">
        <color indexed="60"/>
      </bottom>
      <diagonal/>
    </border>
    <border>
      <left style="medium">
        <color indexed="60"/>
      </left>
      <right style="medium">
        <color indexed="60"/>
      </right>
      <top/>
      <bottom/>
      <diagonal/>
    </border>
    <border>
      <left style="medium">
        <color indexed="60"/>
      </left>
      <right/>
      <top/>
      <bottom/>
      <diagonal/>
    </border>
    <border>
      <left style="medium">
        <color indexed="60"/>
      </left>
      <right style="medium">
        <color indexed="60"/>
      </right>
      <top style="double">
        <color indexed="60"/>
      </top>
      <bottom/>
      <diagonal/>
    </border>
    <border>
      <left style="medium">
        <color indexed="60"/>
      </left>
      <right/>
      <top style="double">
        <color indexed="60"/>
      </top>
      <bottom/>
      <diagonal/>
    </border>
    <border>
      <left/>
      <right/>
      <top style="double">
        <color indexed="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/>
      <diagonal/>
    </border>
    <border>
      <left style="medium">
        <color indexed="60"/>
      </left>
      <right style="medium">
        <color indexed="60"/>
      </right>
      <top/>
      <bottom style="medium">
        <color indexed="60"/>
      </bottom>
      <diagonal/>
    </border>
    <border>
      <left/>
      <right/>
      <top/>
      <bottom style="medium">
        <color rgb="FF003DA5"/>
      </bottom>
      <diagonal/>
    </border>
    <border>
      <left/>
      <right/>
      <top/>
      <bottom style="medium">
        <color rgb="FF0068B1"/>
      </bottom>
      <diagonal/>
    </border>
    <border>
      <left/>
      <right/>
      <top/>
      <bottom style="double">
        <color indexed="60"/>
      </bottom>
      <diagonal/>
    </border>
    <border>
      <left style="medium">
        <color indexed="60"/>
      </left>
      <right style="medium">
        <color indexed="60"/>
      </right>
      <top/>
      <bottom style="double">
        <color indexed="60"/>
      </bottom>
      <diagonal/>
    </border>
    <border>
      <left style="medium">
        <color indexed="60"/>
      </left>
      <right style="medium">
        <color indexed="60"/>
      </right>
      <top style="double">
        <color indexed="60"/>
      </top>
      <bottom style="double">
        <color indexed="60"/>
      </bottom>
      <diagonal/>
    </border>
    <border>
      <left/>
      <right/>
      <top style="double">
        <color indexed="60"/>
      </top>
      <bottom style="double">
        <color indexed="60"/>
      </bottom>
      <diagonal/>
    </border>
    <border>
      <left/>
      <right/>
      <top style="medium">
        <color rgb="FF0068B1"/>
      </top>
      <bottom style="medium">
        <color rgb="FF0068B1"/>
      </bottom>
      <diagonal/>
    </border>
    <border>
      <left style="medium">
        <color rgb="FFFFFF00"/>
      </left>
      <right/>
      <top style="medium">
        <color rgb="FF0068B1"/>
      </top>
      <bottom style="medium">
        <color rgb="FF0068B1"/>
      </bottom>
      <diagonal/>
    </border>
    <border>
      <left style="medium">
        <color indexed="60"/>
      </left>
      <right/>
      <top style="double">
        <color indexed="60"/>
      </top>
      <bottom style="double">
        <color indexed="60"/>
      </bottom>
      <diagonal/>
    </border>
    <border>
      <left style="medium">
        <color indexed="60"/>
      </left>
      <right/>
      <top/>
      <bottom style="double">
        <color indexed="60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rgb="FF0068B1"/>
      </bottom>
      <diagonal/>
    </border>
    <border>
      <left style="thin">
        <color indexed="64"/>
      </left>
      <right/>
      <top style="medium">
        <color rgb="FF0068B1"/>
      </top>
      <bottom/>
      <diagonal/>
    </border>
    <border>
      <left/>
      <right style="thin">
        <color indexed="64"/>
      </right>
      <top style="thin">
        <color indexed="64"/>
      </top>
      <bottom style="medium">
        <color rgb="FF0068B1"/>
      </bottom>
      <diagonal/>
    </border>
    <border>
      <left style="thin">
        <color indexed="64"/>
      </left>
      <right style="thin">
        <color indexed="64"/>
      </right>
      <top style="medium">
        <color rgb="FF0068B1"/>
      </top>
      <bottom style="thin">
        <color indexed="64"/>
      </bottom>
      <diagonal/>
    </border>
    <border>
      <left/>
      <right style="thin">
        <color indexed="64"/>
      </right>
      <top style="medium">
        <color rgb="FF0068B1"/>
      </top>
      <bottom style="thin">
        <color indexed="64"/>
      </bottom>
      <diagonal/>
    </border>
    <border>
      <left style="thin">
        <color indexed="64"/>
      </left>
      <right/>
      <top style="medium">
        <color rgb="FF0068B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0"/>
      </right>
      <top/>
      <bottom/>
      <diagonal/>
    </border>
    <border>
      <left style="thin">
        <color indexed="64"/>
      </left>
      <right/>
      <top/>
      <bottom style="medium">
        <color rgb="FF0068B1"/>
      </bottom>
      <diagonal/>
    </border>
    <border>
      <left style="thin">
        <color indexed="64"/>
      </left>
      <right style="medium">
        <color indexed="60"/>
      </right>
      <top/>
      <bottom style="thin">
        <color indexed="64"/>
      </bottom>
      <diagonal/>
    </border>
  </borders>
  <cellStyleXfs count="50">
    <xf numFmtId="0" fontId="0" fillId="0" borderId="0"/>
    <xf numFmtId="9" fontId="18" fillId="0" borderId="0" applyFill="0" applyBorder="0" applyAlignment="0" applyProtection="0"/>
    <xf numFmtId="0" fontId="2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8" fillId="0" borderId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8" fillId="0" borderId="0" applyFont="0" applyFill="0" applyBorder="0" applyAlignment="0" applyProtection="0"/>
  </cellStyleXfs>
  <cellXfs count="290">
    <xf numFmtId="0" fontId="0" fillId="0" borderId="0" xfId="0"/>
    <xf numFmtId="0" fontId="14" fillId="0" borderId="0" xfId="0" applyFont="1" applyAlignment="1">
      <alignment vertical="center"/>
    </xf>
    <xf numFmtId="168" fontId="9" fillId="0" borderId="7" xfId="0" applyNumberFormat="1" applyFont="1" applyFill="1" applyBorder="1" applyAlignment="1">
      <alignment horizontal="right" vertical="center"/>
    </xf>
    <xf numFmtId="168" fontId="11" fillId="0" borderId="7" xfId="0" applyNumberFormat="1" applyFont="1" applyFill="1" applyBorder="1" applyAlignment="1">
      <alignment horizontal="right" vertical="center"/>
    </xf>
    <xf numFmtId="168" fontId="9" fillId="0" borderId="9" xfId="0" applyNumberFormat="1" applyFont="1" applyFill="1" applyBorder="1" applyAlignment="1">
      <alignment horizontal="right" vertical="center"/>
    </xf>
    <xf numFmtId="168" fontId="9" fillId="0" borderId="10" xfId="0" applyNumberFormat="1" applyFont="1" applyFill="1" applyBorder="1" applyAlignment="1">
      <alignment horizontal="right" vertical="center"/>
    </xf>
    <xf numFmtId="0" fontId="15" fillId="4" borderId="0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11" fillId="6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/>
    </xf>
    <xf numFmtId="0" fontId="19" fillId="7" borderId="0" xfId="0" applyFont="1" applyFill="1" applyAlignment="1">
      <alignment vertical="center"/>
    </xf>
    <xf numFmtId="166" fontId="11" fillId="6" borderId="0" xfId="0" applyNumberFormat="1" applyFont="1" applyFill="1" applyBorder="1" applyAlignment="1">
      <alignment horizontal="center" vertical="center"/>
    </xf>
    <xf numFmtId="169" fontId="16" fillId="3" borderId="5" xfId="0" applyNumberFormat="1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vertical="center"/>
    </xf>
    <xf numFmtId="0" fontId="0" fillId="7" borderId="0" xfId="0" applyFill="1"/>
    <xf numFmtId="0" fontId="13" fillId="0" borderId="0" xfId="0" applyFont="1" applyAlignment="1">
      <alignment vertical="center"/>
    </xf>
    <xf numFmtId="0" fontId="0" fillId="7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168" fontId="9" fillId="0" borderId="0" xfId="0" applyNumberFormat="1" applyFont="1" applyFill="1" applyBorder="1" applyAlignment="1">
      <alignment horizontal="right" vertical="center"/>
    </xf>
    <xf numFmtId="165" fontId="18" fillId="0" borderId="0" xfId="1" applyNumberFormat="1"/>
    <xf numFmtId="49" fontId="9" fillId="6" borderId="15" xfId="28" applyNumberFormat="1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left" vertical="center"/>
    </xf>
    <xf numFmtId="4" fontId="11" fillId="6" borderId="0" xfId="0" applyNumberFormat="1" applyFont="1" applyFill="1" applyBorder="1" applyAlignment="1">
      <alignment horizontal="left" vertical="center" wrapText="1"/>
    </xf>
    <xf numFmtId="4" fontId="11" fillId="6" borderId="0" xfId="0" applyNumberFormat="1" applyFont="1" applyFill="1" applyBorder="1" applyAlignment="1">
      <alignment horizontal="center" vertical="center"/>
    </xf>
    <xf numFmtId="0" fontId="9" fillId="7" borderId="0" xfId="0" applyFont="1" applyFill="1" applyAlignment="1"/>
    <xf numFmtId="0" fontId="13" fillId="10" borderId="0" xfId="0" applyFont="1" applyFill="1" applyAlignment="1">
      <alignment vertical="center"/>
    </xf>
    <xf numFmtId="0" fontId="12" fillId="2" borderId="6" xfId="0" applyFont="1" applyFill="1" applyBorder="1" applyAlignment="1">
      <alignment horizontal="left" vertical="center"/>
    </xf>
    <xf numFmtId="0" fontId="26" fillId="2" borderId="6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168" fontId="9" fillId="7" borderId="3" xfId="0" applyNumberFormat="1" applyFont="1" applyFill="1" applyBorder="1" applyAlignment="1">
      <alignment horizontal="right" vertical="center"/>
    </xf>
    <xf numFmtId="168" fontId="9" fillId="9" borderId="3" xfId="0" applyNumberFormat="1" applyFont="1" applyFill="1" applyBorder="1" applyAlignment="1">
      <alignment horizontal="right" vertical="center"/>
    </xf>
    <xf numFmtId="168" fontId="11" fillId="7" borderId="0" xfId="0" applyNumberFormat="1" applyFont="1" applyFill="1" applyBorder="1" applyAlignment="1">
      <alignment horizontal="right" vertical="center"/>
    </xf>
    <xf numFmtId="168" fontId="11" fillId="9" borderId="0" xfId="0" applyNumberFormat="1" applyFont="1" applyFill="1" applyBorder="1" applyAlignment="1">
      <alignment horizontal="right" vertical="center"/>
    </xf>
    <xf numFmtId="168" fontId="12" fillId="7" borderId="0" xfId="0" applyNumberFormat="1" applyFont="1" applyFill="1" applyBorder="1" applyAlignment="1">
      <alignment horizontal="right" vertical="center"/>
    </xf>
    <xf numFmtId="168" fontId="12" fillId="9" borderId="0" xfId="0" applyNumberFormat="1" applyFont="1" applyFill="1" applyBorder="1" applyAlignment="1">
      <alignment horizontal="right" vertical="center"/>
    </xf>
    <xf numFmtId="168" fontId="26" fillId="7" borderId="0" xfId="0" applyNumberFormat="1" applyFont="1" applyFill="1" applyBorder="1" applyAlignment="1">
      <alignment horizontal="right" vertical="center"/>
    </xf>
    <xf numFmtId="168" fontId="26" fillId="9" borderId="0" xfId="0" applyNumberFormat="1" applyFont="1" applyFill="1" applyBorder="1" applyAlignment="1">
      <alignment horizontal="right" vertical="center"/>
    </xf>
    <xf numFmtId="168" fontId="9" fillId="7" borderId="10" xfId="0" applyNumberFormat="1" applyFont="1" applyFill="1" applyBorder="1" applyAlignment="1">
      <alignment horizontal="right" vertical="center"/>
    </xf>
    <xf numFmtId="168" fontId="9" fillId="9" borderId="10" xfId="0" applyNumberFormat="1" applyFont="1" applyFill="1" applyBorder="1" applyAlignment="1">
      <alignment horizontal="right" vertical="center"/>
    </xf>
    <xf numFmtId="168" fontId="9" fillId="7" borderId="20" xfId="0" applyNumberFormat="1" applyFont="1" applyFill="1" applyBorder="1" applyAlignment="1">
      <alignment horizontal="right" vertical="center"/>
    </xf>
    <xf numFmtId="168" fontId="9" fillId="9" borderId="20" xfId="0" applyNumberFormat="1" applyFont="1" applyFill="1" applyBorder="1" applyAlignment="1">
      <alignment horizontal="right" vertical="center"/>
    </xf>
    <xf numFmtId="168" fontId="9" fillId="7" borderId="0" xfId="0" applyNumberFormat="1" applyFont="1" applyFill="1" applyBorder="1" applyAlignment="1">
      <alignment horizontal="right" vertical="center"/>
    </xf>
    <xf numFmtId="168" fontId="9" fillId="9" borderId="0" xfId="0" applyNumberFormat="1" applyFont="1" applyFill="1" applyBorder="1" applyAlignment="1">
      <alignment horizontal="right" vertical="center"/>
    </xf>
    <xf numFmtId="168" fontId="9" fillId="7" borderId="17" xfId="0" applyNumberFormat="1" applyFont="1" applyFill="1" applyBorder="1" applyAlignment="1">
      <alignment horizontal="right" vertical="center"/>
    </xf>
    <xf numFmtId="168" fontId="9" fillId="9" borderId="17" xfId="0" applyNumberFormat="1" applyFont="1" applyFill="1" applyBorder="1" applyAlignment="1">
      <alignment horizontal="right" vertical="center"/>
    </xf>
    <xf numFmtId="165" fontId="12" fillId="9" borderId="0" xfId="1" applyNumberFormat="1" applyFont="1" applyFill="1" applyBorder="1" applyAlignment="1">
      <alignment horizontal="right" vertical="center"/>
    </xf>
    <xf numFmtId="165" fontId="12" fillId="7" borderId="0" xfId="1" applyNumberFormat="1" applyFont="1" applyFill="1" applyBorder="1" applyAlignment="1">
      <alignment horizontal="right" vertical="center"/>
    </xf>
    <xf numFmtId="10" fontId="12" fillId="9" borderId="0" xfId="1" applyNumberFormat="1" applyFont="1" applyFill="1" applyBorder="1" applyAlignment="1">
      <alignment horizontal="right" vertical="center"/>
    </xf>
    <xf numFmtId="165" fontId="12" fillId="7" borderId="5" xfId="1" applyNumberFormat="1" applyFont="1" applyFill="1" applyBorder="1" applyAlignment="1">
      <alignment horizontal="right" vertical="center"/>
    </xf>
    <xf numFmtId="165" fontId="12" fillId="9" borderId="5" xfId="1" applyNumberFormat="1" applyFont="1" applyFill="1" applyBorder="1" applyAlignment="1">
      <alignment horizontal="right" vertical="center"/>
    </xf>
    <xf numFmtId="165" fontId="0" fillId="10" borderId="0" xfId="1" applyNumberFormat="1" applyFont="1" applyFill="1" applyAlignment="1">
      <alignment vertical="center"/>
    </xf>
    <xf numFmtId="165" fontId="18" fillId="10" borderId="3" xfId="1" applyNumberFormat="1" applyFill="1" applyBorder="1" applyAlignment="1" applyProtection="1">
      <alignment horizontal="right" vertical="center"/>
    </xf>
    <xf numFmtId="165" fontId="18" fillId="10" borderId="0" xfId="1" applyNumberFormat="1" applyFill="1" applyBorder="1" applyAlignment="1" applyProtection="1">
      <alignment horizontal="right" vertical="center"/>
    </xf>
    <xf numFmtId="165" fontId="18" fillId="10" borderId="17" xfId="1" applyNumberFormat="1" applyFill="1" applyBorder="1" applyAlignment="1" applyProtection="1">
      <alignment horizontal="right" vertical="center"/>
    </xf>
    <xf numFmtId="165" fontId="18" fillId="10" borderId="10" xfId="1" applyNumberFormat="1" applyFill="1" applyBorder="1" applyAlignment="1" applyProtection="1">
      <alignment horizontal="right" vertical="center"/>
    </xf>
    <xf numFmtId="0" fontId="13" fillId="7" borderId="0" xfId="0" applyFont="1" applyFill="1" applyAlignment="1">
      <alignment vertical="center"/>
    </xf>
    <xf numFmtId="0" fontId="25" fillId="7" borderId="0" xfId="0" applyFont="1" applyFill="1"/>
    <xf numFmtId="0" fontId="9" fillId="7" borderId="0" xfId="0" applyFont="1" applyFill="1" applyAlignment="1">
      <alignment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 wrapText="1"/>
    </xf>
    <xf numFmtId="9" fontId="9" fillId="7" borderId="0" xfId="9" applyFont="1" applyFill="1" applyBorder="1" applyAlignment="1">
      <alignment horizontal="left" vertical="center"/>
    </xf>
    <xf numFmtId="3" fontId="9" fillId="7" borderId="0" xfId="9" applyNumberFormat="1" applyFont="1" applyFill="1" applyBorder="1" applyAlignment="1">
      <alignment horizontal="center" vertical="center"/>
    </xf>
    <xf numFmtId="165" fontId="10" fillId="7" borderId="0" xfId="9" applyNumberFormat="1" applyFont="1" applyFill="1" applyBorder="1" applyAlignment="1">
      <alignment horizontal="center" vertical="center"/>
    </xf>
    <xf numFmtId="9" fontId="11" fillId="7" borderId="0" xfId="9" applyFont="1" applyFill="1" applyBorder="1" applyAlignment="1">
      <alignment horizontal="left" vertical="center"/>
    </xf>
    <xf numFmtId="3" fontId="11" fillId="7" borderId="0" xfId="9" applyNumberFormat="1" applyFont="1" applyFill="1" applyBorder="1" applyAlignment="1">
      <alignment horizontal="center" vertical="center"/>
    </xf>
    <xf numFmtId="165" fontId="12" fillId="7" borderId="0" xfId="9" applyNumberFormat="1" applyFont="1" applyFill="1" applyBorder="1" applyAlignment="1">
      <alignment horizontal="center" vertical="center"/>
    </xf>
    <xf numFmtId="3" fontId="11" fillId="7" borderId="16" xfId="9" applyNumberFormat="1" applyFont="1" applyFill="1" applyBorder="1" applyAlignment="1">
      <alignment horizontal="center" vertical="center"/>
    </xf>
    <xf numFmtId="165" fontId="12" fillId="7" borderId="16" xfId="9" applyNumberFormat="1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vertical="center"/>
    </xf>
    <xf numFmtId="164" fontId="11" fillId="7" borderId="0" xfId="8" applyFont="1" applyFill="1" applyBorder="1" applyAlignment="1">
      <alignment horizontal="center" vertical="center"/>
    </xf>
    <xf numFmtId="0" fontId="11" fillId="7" borderId="0" xfId="0" applyFont="1" applyFill="1" applyAlignment="1"/>
    <xf numFmtId="0" fontId="17" fillId="7" borderId="0" xfId="0" applyFont="1" applyFill="1" applyAlignment="1">
      <alignment vertical="center"/>
    </xf>
    <xf numFmtId="3" fontId="9" fillId="7" borderId="0" xfId="0" applyNumberFormat="1" applyFont="1" applyFill="1" applyAlignment="1">
      <alignment horizontal="center" vertical="center"/>
    </xf>
    <xf numFmtId="165" fontId="10" fillId="7" borderId="0" xfId="0" applyNumberFormat="1" applyFont="1" applyFill="1" applyAlignment="1">
      <alignment horizontal="center" vertical="center"/>
    </xf>
    <xf numFmtId="3" fontId="11" fillId="7" borderId="0" xfId="0" applyNumberFormat="1" applyFont="1" applyFill="1" applyAlignment="1">
      <alignment horizontal="center" vertical="center"/>
    </xf>
    <xf numFmtId="165" fontId="12" fillId="7" borderId="0" xfId="0" applyNumberFormat="1" applyFont="1" applyFill="1" applyAlignment="1">
      <alignment horizontal="center" vertical="center"/>
    </xf>
    <xf numFmtId="0" fontId="9" fillId="7" borderId="16" xfId="0" applyFont="1" applyFill="1" applyBorder="1" applyAlignment="1">
      <alignment vertical="center"/>
    </xf>
    <xf numFmtId="3" fontId="23" fillId="7" borderId="0" xfId="0" applyNumberFormat="1" applyFont="1" applyFill="1" applyAlignment="1">
      <alignment vertical="center"/>
    </xf>
    <xf numFmtId="165" fontId="23" fillId="7" borderId="0" xfId="9" applyNumberFormat="1" applyFont="1" applyFill="1" applyAlignment="1">
      <alignment vertical="center"/>
    </xf>
    <xf numFmtId="165" fontId="13" fillId="7" borderId="0" xfId="9" applyNumberFormat="1" applyFont="1" applyFill="1" applyAlignment="1">
      <alignment vertical="center"/>
    </xf>
    <xf numFmtId="0" fontId="9" fillId="7" borderId="0" xfId="0" applyFont="1" applyFill="1" applyBorder="1" applyAlignment="1">
      <alignment vertical="center"/>
    </xf>
    <xf numFmtId="0" fontId="9" fillId="7" borderId="16" xfId="0" applyFont="1" applyFill="1" applyBorder="1" applyAlignment="1">
      <alignment vertical="center" wrapText="1"/>
    </xf>
    <xf numFmtId="0" fontId="17" fillId="7" borderId="0" xfId="0" applyFont="1" applyFill="1" applyBorder="1" applyAlignment="1">
      <alignment vertical="center"/>
    </xf>
    <xf numFmtId="167" fontId="9" fillId="7" borderId="0" xfId="9" applyNumberFormat="1" applyFont="1" applyFill="1" applyBorder="1" applyAlignment="1">
      <alignment horizontal="center" vertical="center"/>
    </xf>
    <xf numFmtId="49" fontId="11" fillId="7" borderId="0" xfId="9" applyNumberFormat="1" applyFont="1" applyFill="1" applyBorder="1" applyAlignment="1">
      <alignment horizontal="left" vertical="center"/>
    </xf>
    <xf numFmtId="167" fontId="11" fillId="7" borderId="0" xfId="9" applyNumberFormat="1" applyFont="1" applyFill="1" applyBorder="1" applyAlignment="1">
      <alignment horizontal="center" vertical="center"/>
    </xf>
    <xf numFmtId="49" fontId="11" fillId="7" borderId="16" xfId="9" applyNumberFormat="1" applyFont="1" applyFill="1" applyBorder="1" applyAlignment="1">
      <alignment horizontal="left" vertical="center"/>
    </xf>
    <xf numFmtId="167" fontId="11" fillId="7" borderId="16" xfId="9" applyNumberFormat="1" applyFont="1" applyFill="1" applyBorder="1" applyAlignment="1">
      <alignment horizontal="center" vertical="center"/>
    </xf>
    <xf numFmtId="3" fontId="13" fillId="7" borderId="0" xfId="0" applyNumberFormat="1" applyFont="1" applyFill="1" applyAlignment="1">
      <alignment vertical="center"/>
    </xf>
    <xf numFmtId="0" fontId="11" fillId="7" borderId="16" xfId="0" applyFont="1" applyFill="1" applyBorder="1" applyAlignment="1">
      <alignment vertical="center"/>
    </xf>
    <xf numFmtId="0" fontId="11" fillId="7" borderId="16" xfId="0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/>
    </xf>
    <xf numFmtId="165" fontId="13" fillId="7" borderId="16" xfId="9" applyNumberFormat="1" applyFont="1" applyFill="1" applyBorder="1" applyAlignment="1">
      <alignment vertical="center"/>
    </xf>
    <xf numFmtId="0" fontId="9" fillId="7" borderId="21" xfId="0" applyFont="1" applyFill="1" applyBorder="1" applyAlignment="1">
      <alignment vertical="center"/>
    </xf>
    <xf numFmtId="0" fontId="9" fillId="7" borderId="21" xfId="0" applyFont="1" applyFill="1" applyBorder="1" applyAlignment="1">
      <alignment horizontal="center" vertical="center"/>
    </xf>
    <xf numFmtId="9" fontId="9" fillId="7" borderId="16" xfId="9" applyFont="1" applyFill="1" applyBorder="1" applyAlignment="1">
      <alignment horizontal="left" vertical="center"/>
    </xf>
    <xf numFmtId="3" fontId="9" fillId="7" borderId="16" xfId="9" applyNumberFormat="1" applyFont="1" applyFill="1" applyBorder="1" applyAlignment="1">
      <alignment horizontal="center" vertical="center"/>
    </xf>
    <xf numFmtId="9" fontId="9" fillId="7" borderId="22" xfId="9" applyFont="1" applyFill="1" applyBorder="1" applyAlignment="1">
      <alignment horizontal="left" vertical="center"/>
    </xf>
    <xf numFmtId="3" fontId="29" fillId="7" borderId="0" xfId="9" quotePrefix="1" applyNumberFormat="1" applyFont="1" applyFill="1" applyBorder="1" applyAlignment="1">
      <alignment horizontal="center" vertical="center"/>
    </xf>
    <xf numFmtId="0" fontId="0" fillId="7" borderId="0" xfId="0" applyFill="1" applyBorder="1"/>
    <xf numFmtId="0" fontId="13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165" fontId="0" fillId="7" borderId="0" xfId="9" applyNumberFormat="1" applyFont="1" applyFill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4" fontId="11" fillId="7" borderId="0" xfId="9" applyNumberFormat="1" applyFont="1" applyFill="1" applyBorder="1" applyAlignment="1">
      <alignment horizontal="center" vertical="center"/>
    </xf>
    <xf numFmtId="168" fontId="0" fillId="7" borderId="0" xfId="0" applyNumberFormat="1" applyFill="1"/>
    <xf numFmtId="168" fontId="13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165" fontId="18" fillId="10" borderId="0" xfId="1" applyNumberFormat="1" applyFill="1" applyAlignment="1">
      <alignment vertical="center"/>
    </xf>
    <xf numFmtId="169" fontId="16" fillId="3" borderId="4" xfId="0" applyNumberFormat="1" applyFont="1" applyFill="1" applyBorder="1" applyAlignment="1">
      <alignment horizontal="right" vertical="center"/>
    </xf>
    <xf numFmtId="169" fontId="16" fillId="3" borderId="5" xfId="0" applyNumberFormat="1" applyFont="1" applyFill="1" applyBorder="1" applyAlignment="1">
      <alignment horizontal="right" vertical="center"/>
    </xf>
    <xf numFmtId="168" fontId="9" fillId="0" borderId="3" xfId="0" applyNumberFormat="1" applyFont="1" applyFill="1" applyBorder="1" applyAlignment="1">
      <alignment horizontal="right" vertical="center"/>
    </xf>
    <xf numFmtId="168" fontId="11" fillId="0" borderId="0" xfId="0" applyNumberFormat="1" applyFont="1" applyFill="1" applyBorder="1" applyAlignment="1">
      <alignment horizontal="right" vertical="center"/>
    </xf>
    <xf numFmtId="168" fontId="12" fillId="0" borderId="7" xfId="0" applyNumberFormat="1" applyFont="1" applyFill="1" applyBorder="1" applyAlignment="1">
      <alignment horizontal="right" vertical="center"/>
    </xf>
    <xf numFmtId="168" fontId="12" fillId="0" borderId="0" xfId="0" applyNumberFormat="1" applyFont="1" applyFill="1" applyBorder="1" applyAlignment="1">
      <alignment horizontal="right" vertical="center"/>
    </xf>
    <xf numFmtId="168" fontId="26" fillId="0" borderId="7" xfId="0" applyNumberFormat="1" applyFont="1" applyFill="1" applyBorder="1" applyAlignment="1">
      <alignment horizontal="right" vertical="center"/>
    </xf>
    <xf numFmtId="168" fontId="26" fillId="0" borderId="0" xfId="0" applyNumberFormat="1" applyFont="1" applyFill="1" applyBorder="1" applyAlignment="1">
      <alignment horizontal="right" vertical="center"/>
    </xf>
    <xf numFmtId="168" fontId="9" fillId="0" borderId="23" xfId="0" applyNumberFormat="1" applyFont="1" applyFill="1" applyBorder="1" applyAlignment="1">
      <alignment horizontal="right" vertical="center"/>
    </xf>
    <xf numFmtId="168" fontId="9" fillId="0" borderId="20" xfId="0" applyNumberFormat="1" applyFont="1" applyFill="1" applyBorder="1" applyAlignment="1">
      <alignment horizontal="right" vertical="center"/>
    </xf>
    <xf numFmtId="168" fontId="9" fillId="0" borderId="24" xfId="0" applyNumberFormat="1" applyFont="1" applyFill="1" applyBorder="1" applyAlignment="1">
      <alignment horizontal="right" vertical="center"/>
    </xf>
    <xf numFmtId="168" fontId="9" fillId="0" borderId="17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165" fontId="12" fillId="0" borderId="4" xfId="1" applyNumberFormat="1" applyFont="1" applyFill="1" applyBorder="1" applyAlignment="1">
      <alignment horizontal="right" vertical="center"/>
    </xf>
    <xf numFmtId="165" fontId="12" fillId="0" borderId="5" xfId="1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168" fontId="13" fillId="0" borderId="0" xfId="0" applyNumberFormat="1" applyFont="1" applyFill="1" applyAlignment="1">
      <alignment horizontal="right" vertical="center"/>
    </xf>
    <xf numFmtId="172" fontId="30" fillId="11" borderId="0" xfId="0" applyNumberFormat="1" applyFont="1" applyFill="1" applyAlignment="1">
      <alignment horizontal="right"/>
    </xf>
    <xf numFmtId="165" fontId="18" fillId="0" borderId="17" xfId="1" applyNumberFormat="1" applyFill="1" applyBorder="1" applyAlignment="1" applyProtection="1">
      <alignment horizontal="right" vertical="center"/>
    </xf>
    <xf numFmtId="165" fontId="13" fillId="0" borderId="0" xfId="1" applyNumberFormat="1" applyFont="1" applyAlignment="1">
      <alignment vertical="center"/>
    </xf>
    <xf numFmtId="172" fontId="31" fillId="11" borderId="0" xfId="0" applyNumberFormat="1" applyFont="1" applyFill="1" applyAlignment="1">
      <alignment horizontal="right"/>
    </xf>
    <xf numFmtId="165" fontId="20" fillId="0" borderId="0" xfId="1" applyNumberFormat="1" applyFont="1" applyFill="1" applyBorder="1" applyAlignment="1" applyProtection="1">
      <alignment horizontal="right" vertical="center"/>
    </xf>
    <xf numFmtId="165" fontId="12" fillId="0" borderId="7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5" fontId="18" fillId="0" borderId="0" xfId="1" applyNumberFormat="1" applyFill="1" applyBorder="1" applyAlignment="1" applyProtection="1">
      <alignment horizontal="right" vertical="center"/>
    </xf>
    <xf numFmtId="168" fontId="13" fillId="0" borderId="0" xfId="0" applyNumberFormat="1" applyFont="1" applyFill="1" applyAlignment="1">
      <alignment vertical="center"/>
    </xf>
    <xf numFmtId="172" fontId="32" fillId="12" borderId="0" xfId="0" applyNumberFormat="1" applyFont="1" applyFill="1" applyAlignment="1">
      <alignment horizontal="right" vertical="center"/>
    </xf>
    <xf numFmtId="173" fontId="13" fillId="0" borderId="0" xfId="0" applyNumberFormat="1" applyFont="1" applyAlignment="1">
      <alignment vertical="center"/>
    </xf>
    <xf numFmtId="165" fontId="18" fillId="0" borderId="5" xfId="1" applyNumberFormat="1" applyFill="1" applyBorder="1" applyAlignment="1" applyProtection="1">
      <alignment horizontal="right" vertical="center"/>
    </xf>
    <xf numFmtId="165" fontId="18" fillId="7" borderId="0" xfId="1" applyNumberFormat="1" applyFill="1"/>
    <xf numFmtId="0" fontId="12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5" fillId="13" borderId="0" xfId="0" applyFont="1" applyFill="1" applyBorder="1" applyAlignment="1">
      <alignment vertical="center"/>
    </xf>
    <xf numFmtId="0" fontId="33" fillId="7" borderId="0" xfId="0" applyFont="1" applyFill="1" applyAlignment="1">
      <alignment vertical="center"/>
    </xf>
    <xf numFmtId="2" fontId="13" fillId="7" borderId="0" xfId="0" applyNumberFormat="1" applyFont="1" applyFill="1" applyAlignment="1">
      <alignment vertical="center"/>
    </xf>
    <xf numFmtId="0" fontId="9" fillId="13" borderId="0" xfId="0" applyFont="1" applyFill="1" applyBorder="1" applyAlignment="1">
      <alignment vertical="center"/>
    </xf>
    <xf numFmtId="0" fontId="16" fillId="14" borderId="3" xfId="0" applyFont="1" applyFill="1" applyBorder="1" applyAlignment="1">
      <alignment horizontal="center" vertical="center"/>
    </xf>
    <xf numFmtId="165" fontId="8" fillId="10" borderId="0" xfId="16" applyNumberFormat="1" applyFill="1" applyAlignment="1">
      <alignment vertical="center"/>
    </xf>
    <xf numFmtId="170" fontId="16" fillId="14" borderId="5" xfId="0" applyNumberFormat="1" applyFont="1" applyFill="1" applyBorder="1" applyAlignment="1">
      <alignment horizontal="right" vertical="center"/>
    </xf>
    <xf numFmtId="170" fontId="16" fillId="14" borderId="5" xfId="0" applyNumberFormat="1" applyFont="1" applyFill="1" applyBorder="1" applyAlignment="1">
      <alignment horizontal="center" vertical="center"/>
    </xf>
    <xf numFmtId="165" fontId="0" fillId="10" borderId="0" xfId="16" applyNumberFormat="1" applyFont="1" applyFill="1" applyAlignment="1">
      <alignment vertical="center"/>
    </xf>
    <xf numFmtId="0" fontId="9" fillId="7" borderId="6" xfId="0" applyFont="1" applyFill="1" applyBorder="1" applyAlignment="1">
      <alignment horizontal="left" vertical="center"/>
    </xf>
    <xf numFmtId="168" fontId="9" fillId="7" borderId="0" xfId="16" applyNumberFormat="1" applyFont="1" applyFill="1" applyBorder="1" applyAlignment="1" applyProtection="1">
      <alignment horizontal="right" vertical="center"/>
    </xf>
    <xf numFmtId="168" fontId="9" fillId="8" borderId="0" xfId="16" applyNumberFormat="1" applyFont="1" applyFill="1" applyBorder="1" applyAlignment="1" applyProtection="1">
      <alignment horizontal="right" vertical="center"/>
    </xf>
    <xf numFmtId="168" fontId="9" fillId="7" borderId="3" xfId="16" applyNumberFormat="1" applyFont="1" applyFill="1" applyBorder="1" applyAlignment="1" applyProtection="1">
      <alignment horizontal="right" vertical="center"/>
    </xf>
    <xf numFmtId="168" fontId="9" fillId="8" borderId="3" xfId="16" applyNumberFormat="1" applyFont="1" applyFill="1" applyBorder="1" applyAlignment="1" applyProtection="1">
      <alignment horizontal="right" vertical="center"/>
    </xf>
    <xf numFmtId="168" fontId="9" fillId="9" borderId="3" xfId="16" applyNumberFormat="1" applyFont="1" applyFill="1" applyBorder="1" applyAlignment="1" applyProtection="1">
      <alignment horizontal="right" vertical="center"/>
    </xf>
    <xf numFmtId="165" fontId="8" fillId="10" borderId="3" xfId="16" applyNumberFormat="1" applyFill="1" applyBorder="1" applyAlignment="1" applyProtection="1">
      <alignment horizontal="right" vertical="center"/>
    </xf>
    <xf numFmtId="165" fontId="8" fillId="7" borderId="0" xfId="16" applyNumberFormat="1" applyFill="1" applyAlignment="1">
      <alignment vertical="center"/>
    </xf>
    <xf numFmtId="168" fontId="9" fillId="9" borderId="0" xfId="16" applyNumberFormat="1" applyFont="1" applyFill="1" applyBorder="1" applyAlignment="1" applyProtection="1">
      <alignment horizontal="right" vertical="center"/>
    </xf>
    <xf numFmtId="165" fontId="8" fillId="10" borderId="0" xfId="16" applyNumberFormat="1" applyFill="1" applyBorder="1" applyAlignment="1" applyProtection="1">
      <alignment horizontal="right" vertical="center"/>
    </xf>
    <xf numFmtId="0" fontId="11" fillId="7" borderId="6" xfId="0" applyFont="1" applyFill="1" applyBorder="1" applyAlignment="1">
      <alignment horizontal="left" vertical="center"/>
    </xf>
    <xf numFmtId="168" fontId="11" fillId="7" borderId="0" xfId="16" applyNumberFormat="1" applyFont="1" applyFill="1" applyBorder="1" applyAlignment="1" applyProtection="1">
      <alignment horizontal="right" vertical="center"/>
    </xf>
    <xf numFmtId="168" fontId="11" fillId="8" borderId="0" xfId="16" applyNumberFormat="1" applyFont="1" applyFill="1" applyBorder="1" applyAlignment="1" applyProtection="1">
      <alignment horizontal="right" vertical="center"/>
    </xf>
    <xf numFmtId="168" fontId="11" fillId="9" borderId="0" xfId="16" applyNumberFormat="1" applyFont="1" applyFill="1" applyBorder="1" applyAlignment="1" applyProtection="1">
      <alignment horizontal="right" vertical="center"/>
    </xf>
    <xf numFmtId="0" fontId="12" fillId="7" borderId="6" xfId="0" applyFont="1" applyFill="1" applyBorder="1" applyAlignment="1">
      <alignment horizontal="left" vertical="center"/>
    </xf>
    <xf numFmtId="168" fontId="12" fillId="7" borderId="0" xfId="16" applyNumberFormat="1" applyFont="1" applyFill="1" applyBorder="1" applyAlignment="1" applyProtection="1">
      <alignment horizontal="right" vertical="center"/>
    </xf>
    <xf numFmtId="168" fontId="12" fillId="8" borderId="0" xfId="16" applyNumberFormat="1" applyFont="1" applyFill="1" applyBorder="1" applyAlignment="1" applyProtection="1">
      <alignment horizontal="right" vertical="center"/>
    </xf>
    <xf numFmtId="168" fontId="12" fillId="9" borderId="0" xfId="16" applyNumberFormat="1" applyFont="1" applyFill="1" applyBorder="1" applyAlignment="1" applyProtection="1">
      <alignment horizontal="right" vertical="center"/>
    </xf>
    <xf numFmtId="0" fontId="12" fillId="7" borderId="18" xfId="0" applyFont="1" applyFill="1" applyBorder="1" applyAlignment="1">
      <alignment horizontal="left" vertical="center"/>
    </xf>
    <xf numFmtId="168" fontId="12" fillId="7" borderId="17" xfId="16" applyNumberFormat="1" applyFont="1" applyFill="1" applyBorder="1" applyAlignment="1" applyProtection="1">
      <alignment horizontal="right" vertical="center"/>
    </xf>
    <xf numFmtId="168" fontId="12" fillId="8" borderId="17" xfId="16" applyNumberFormat="1" applyFont="1" applyFill="1" applyBorder="1" applyAlignment="1" applyProtection="1">
      <alignment horizontal="right" vertical="center"/>
    </xf>
    <xf numFmtId="168" fontId="12" fillId="9" borderId="17" xfId="16" applyNumberFormat="1" applyFont="1" applyFill="1" applyBorder="1" applyAlignment="1" applyProtection="1">
      <alignment horizontal="right" vertical="center"/>
    </xf>
    <xf numFmtId="165" fontId="8" fillId="10" borderId="17" xfId="16" applyNumberFormat="1" applyFill="1" applyBorder="1" applyAlignment="1" applyProtection="1">
      <alignment horizontal="right" vertical="center"/>
    </xf>
    <xf numFmtId="0" fontId="9" fillId="7" borderId="8" xfId="0" applyFont="1" applyFill="1" applyBorder="1" applyAlignment="1">
      <alignment horizontal="left" vertical="center"/>
    </xf>
    <xf numFmtId="168" fontId="9" fillId="7" borderId="10" xfId="16" applyNumberFormat="1" applyFont="1" applyFill="1" applyBorder="1" applyAlignment="1" applyProtection="1">
      <alignment horizontal="right" vertical="center"/>
    </xf>
    <xf numFmtId="168" fontId="9" fillId="8" borderId="10" xfId="16" applyNumberFormat="1" applyFont="1" applyFill="1" applyBorder="1" applyAlignment="1" applyProtection="1">
      <alignment horizontal="right" vertical="center"/>
    </xf>
    <xf numFmtId="168" fontId="9" fillId="9" borderId="10" xfId="16" applyNumberFormat="1" applyFont="1" applyFill="1" applyBorder="1" applyAlignment="1" applyProtection="1">
      <alignment horizontal="right" vertical="center"/>
    </xf>
    <xf numFmtId="165" fontId="8" fillId="10" borderId="10" xfId="16" applyNumberFormat="1" applyFill="1" applyBorder="1" applyAlignment="1" applyProtection="1">
      <alignment horizontal="right" vertical="center"/>
    </xf>
    <xf numFmtId="0" fontId="9" fillId="7" borderId="18" xfId="0" applyFont="1" applyFill="1" applyBorder="1" applyAlignment="1">
      <alignment horizontal="left" vertical="center"/>
    </xf>
    <xf numFmtId="168" fontId="9" fillId="7" borderId="17" xfId="16" applyNumberFormat="1" applyFont="1" applyFill="1" applyBorder="1" applyAlignment="1" applyProtection="1">
      <alignment horizontal="right" vertical="center"/>
    </xf>
    <xf numFmtId="168" fontId="9" fillId="8" borderId="17" xfId="16" applyNumberFormat="1" applyFont="1" applyFill="1" applyBorder="1" applyAlignment="1" applyProtection="1">
      <alignment horizontal="right" vertical="center"/>
    </xf>
    <xf numFmtId="168" fontId="9" fillId="9" borderId="17" xfId="16" applyNumberFormat="1" applyFont="1" applyFill="1" applyBorder="1" applyAlignment="1" applyProtection="1">
      <alignment horizontal="right" vertical="center"/>
    </xf>
    <xf numFmtId="165" fontId="20" fillId="10" borderId="0" xfId="16" applyNumberFormat="1" applyFont="1" applyFill="1" applyBorder="1" applyAlignment="1" applyProtection="1">
      <alignment horizontal="right" vertical="center"/>
    </xf>
    <xf numFmtId="0" fontId="9" fillId="7" borderId="14" xfId="0" applyFont="1" applyFill="1" applyBorder="1" applyAlignment="1">
      <alignment horizontal="left" vertical="center"/>
    </xf>
    <xf numFmtId="168" fontId="9" fillId="7" borderId="5" xfId="16" applyNumberFormat="1" applyFont="1" applyFill="1" applyBorder="1" applyAlignment="1" applyProtection="1">
      <alignment horizontal="right" vertical="center"/>
    </xf>
    <xf numFmtId="168" fontId="9" fillId="8" borderId="5" xfId="16" applyNumberFormat="1" applyFont="1" applyFill="1" applyBorder="1" applyAlignment="1" applyProtection="1">
      <alignment horizontal="right" vertical="center"/>
    </xf>
    <xf numFmtId="168" fontId="9" fillId="9" borderId="5" xfId="16" applyNumberFormat="1" applyFont="1" applyFill="1" applyBorder="1" applyAlignment="1" applyProtection="1">
      <alignment horizontal="right" vertical="center"/>
    </xf>
    <xf numFmtId="165" fontId="8" fillId="10" borderId="5" xfId="16" applyNumberFormat="1" applyFill="1" applyBorder="1" applyAlignment="1" applyProtection="1">
      <alignment horizontal="right" vertical="center"/>
    </xf>
    <xf numFmtId="0" fontId="13" fillId="7" borderId="0" xfId="0" applyFont="1" applyFill="1" applyBorder="1" applyAlignment="1">
      <alignment vertical="center"/>
    </xf>
    <xf numFmtId="165" fontId="8" fillId="12" borderId="0" xfId="16" applyNumberFormat="1" applyFill="1" applyAlignment="1">
      <alignment horizontal="right" vertical="center"/>
    </xf>
    <xf numFmtId="172" fontId="34" fillId="11" borderId="0" xfId="0" applyNumberFormat="1" applyFont="1" applyFill="1" applyAlignment="1">
      <alignment horizontal="right"/>
    </xf>
    <xf numFmtId="167" fontId="13" fillId="7" borderId="0" xfId="0" applyNumberFormat="1" applyFont="1" applyFill="1" applyAlignment="1">
      <alignment vertical="center"/>
    </xf>
    <xf numFmtId="172" fontId="35" fillId="12" borderId="0" xfId="0" applyNumberFormat="1" applyFont="1" applyFill="1" applyAlignment="1">
      <alignment horizontal="right" vertical="center"/>
    </xf>
    <xf numFmtId="2" fontId="11" fillId="7" borderId="21" xfId="0" applyNumberFormat="1" applyFont="1" applyFill="1" applyBorder="1" applyAlignment="1">
      <alignment horizontal="center" vertical="center"/>
    </xf>
    <xf numFmtId="9" fontId="18" fillId="7" borderId="0" xfId="1" applyFill="1"/>
    <xf numFmtId="0" fontId="0" fillId="0" borderId="27" xfId="0" applyBorder="1"/>
    <xf numFmtId="0" fontId="9" fillId="7" borderId="28" xfId="0" applyFont="1" applyFill="1" applyBorder="1" applyAlignment="1">
      <alignment horizontal="center" vertical="center"/>
    </xf>
    <xf numFmtId="0" fontId="0" fillId="0" borderId="26" xfId="0" applyBorder="1"/>
    <xf numFmtId="9" fontId="9" fillId="7" borderId="29" xfId="9" applyFont="1" applyFill="1" applyBorder="1" applyAlignment="1">
      <alignment horizontal="left" vertical="center"/>
    </xf>
    <xf numFmtId="3" fontId="9" fillId="7" borderId="29" xfId="9" applyNumberFormat="1" applyFont="1" applyFill="1" applyBorder="1" applyAlignment="1">
      <alignment horizontal="center" vertical="center"/>
    </xf>
    <xf numFmtId="165" fontId="10" fillId="7" borderId="29" xfId="9" applyNumberFormat="1" applyFont="1" applyFill="1" applyBorder="1" applyAlignment="1">
      <alignment horizontal="center" vertical="center"/>
    </xf>
    <xf numFmtId="165" fontId="12" fillId="7" borderId="11" xfId="9" applyNumberFormat="1" applyFont="1" applyFill="1" applyBorder="1" applyAlignment="1">
      <alignment horizontal="center" vertical="center"/>
    </xf>
    <xf numFmtId="3" fontId="11" fillId="7" borderId="11" xfId="9" applyNumberFormat="1" applyFont="1" applyFill="1" applyBorder="1" applyAlignment="1">
      <alignment horizontal="center" vertical="center"/>
    </xf>
    <xf numFmtId="9" fontId="11" fillId="7" borderId="11" xfId="9" applyFont="1" applyFill="1" applyBorder="1" applyAlignment="1">
      <alignment horizontal="left" vertical="center"/>
    </xf>
    <xf numFmtId="165" fontId="10" fillId="7" borderId="11" xfId="9" applyNumberFormat="1" applyFont="1" applyFill="1" applyBorder="1" applyAlignment="1">
      <alignment horizontal="center" vertical="center"/>
    </xf>
    <xf numFmtId="3" fontId="9" fillId="7" borderId="11" xfId="9" applyNumberFormat="1" applyFont="1" applyFill="1" applyBorder="1" applyAlignment="1">
      <alignment horizontal="center" vertical="center"/>
    </xf>
    <xf numFmtId="9" fontId="9" fillId="7" borderId="11" xfId="9" applyFont="1" applyFill="1" applyBorder="1" applyAlignment="1">
      <alignment horizontal="left" vertical="center"/>
    </xf>
    <xf numFmtId="165" fontId="12" fillId="7" borderId="30" xfId="9" applyNumberFormat="1" applyFont="1" applyFill="1" applyBorder="1" applyAlignment="1">
      <alignment horizontal="center" vertical="center"/>
    </xf>
    <xf numFmtId="3" fontId="11" fillId="7" borderId="30" xfId="9" applyNumberFormat="1" applyFont="1" applyFill="1" applyBorder="1" applyAlignment="1">
      <alignment horizontal="center" vertical="center"/>
    </xf>
    <xf numFmtId="9" fontId="11" fillId="7" borderId="30" xfId="9" applyFont="1" applyFill="1" applyBorder="1" applyAlignment="1">
      <alignment horizontal="left" vertical="center"/>
    </xf>
    <xf numFmtId="0" fontId="13" fillId="7" borderId="31" xfId="0" applyFont="1" applyFill="1" applyBorder="1" applyAlignment="1">
      <alignment vertical="center"/>
    </xf>
    <xf numFmtId="0" fontId="0" fillId="7" borderId="32" xfId="0" applyFill="1" applyBorder="1" applyAlignment="1">
      <alignment vertical="center"/>
    </xf>
    <xf numFmtId="0" fontId="0" fillId="7" borderId="31" xfId="0" applyFill="1" applyBorder="1" applyAlignment="1">
      <alignment vertical="center"/>
    </xf>
    <xf numFmtId="0" fontId="28" fillId="7" borderId="31" xfId="0" applyFont="1" applyFill="1" applyBorder="1" applyAlignment="1">
      <alignment vertical="center"/>
    </xf>
    <xf numFmtId="0" fontId="0" fillId="7" borderId="33" xfId="0" applyFill="1" applyBorder="1" applyAlignment="1">
      <alignment vertical="center"/>
    </xf>
    <xf numFmtId="0" fontId="19" fillId="7" borderId="31" xfId="0" applyFont="1" applyFill="1" applyBorder="1" applyAlignment="1">
      <alignment vertical="center"/>
    </xf>
    <xf numFmtId="0" fontId="10" fillId="7" borderId="0" xfId="0" applyFont="1" applyFill="1" applyBorder="1" applyAlignment="1">
      <alignment horizontal="center" vertical="center" wrapText="1"/>
    </xf>
    <xf numFmtId="0" fontId="16" fillId="14" borderId="25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3" fontId="11" fillId="7" borderId="34" xfId="9" applyNumberFormat="1" applyFont="1" applyFill="1" applyBorder="1" applyAlignment="1">
      <alignment horizontal="center" vertical="center"/>
    </xf>
    <xf numFmtId="0" fontId="27" fillId="7" borderId="0" xfId="0" applyFont="1" applyFill="1" applyBorder="1" applyAlignment="1">
      <alignment vertical="center"/>
    </xf>
    <xf numFmtId="0" fontId="8" fillId="7" borderId="0" xfId="7" applyFill="1" applyBorder="1" applyAlignment="1">
      <alignment horizontal="left" vertical="center"/>
    </xf>
    <xf numFmtId="0" fontId="8" fillId="7" borderId="0" xfId="7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7" borderId="37" xfId="0" applyFill="1" applyBorder="1"/>
    <xf numFmtId="171" fontId="8" fillId="7" borderId="0" xfId="29" applyNumberForma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3" fontId="11" fillId="7" borderId="38" xfId="9" applyNumberFormat="1" applyFont="1" applyFill="1" applyBorder="1" applyAlignment="1">
      <alignment horizontal="center" vertical="center"/>
    </xf>
    <xf numFmtId="0" fontId="27" fillId="7" borderId="27" xfId="0" applyFont="1" applyFill="1" applyBorder="1" applyAlignment="1">
      <alignment vertical="center"/>
    </xf>
    <xf numFmtId="0" fontId="11" fillId="7" borderId="26" xfId="0" applyFont="1" applyFill="1" applyBorder="1" applyAlignment="1">
      <alignment vertical="center"/>
    </xf>
    <xf numFmtId="0" fontId="0" fillId="7" borderId="12" xfId="0" applyFill="1" applyBorder="1"/>
    <xf numFmtId="0" fontId="11" fillId="7" borderId="12" xfId="0" applyFont="1" applyFill="1" applyBorder="1" applyAlignment="1">
      <alignment vertical="center"/>
    </xf>
    <xf numFmtId="0" fontId="13" fillId="7" borderId="12" xfId="0" applyFont="1" applyFill="1" applyBorder="1" applyAlignment="1">
      <alignment vertical="center"/>
    </xf>
    <xf numFmtId="9" fontId="11" fillId="7" borderId="38" xfId="9" applyFont="1" applyFill="1" applyBorder="1" applyAlignment="1">
      <alignment horizontal="left" vertical="center"/>
    </xf>
    <xf numFmtId="9" fontId="11" fillId="7" borderId="39" xfId="9" applyFont="1" applyFill="1" applyBorder="1" applyAlignment="1">
      <alignment horizontal="left" vertical="center"/>
    </xf>
    <xf numFmtId="3" fontId="11" fillId="7" borderId="39" xfId="9" applyNumberFormat="1" applyFont="1" applyFill="1" applyBorder="1" applyAlignment="1">
      <alignment horizontal="center" vertical="center"/>
    </xf>
    <xf numFmtId="0" fontId="0" fillId="7" borderId="26" xfId="0" applyFill="1" applyBorder="1"/>
    <xf numFmtId="0" fontId="13" fillId="7" borderId="34" xfId="0" applyFont="1" applyFill="1" applyBorder="1" applyAlignment="1">
      <alignment vertical="center"/>
    </xf>
    <xf numFmtId="0" fontId="0" fillId="0" borderId="0" xfId="0" applyBorder="1"/>
    <xf numFmtId="3" fontId="9" fillId="7" borderId="0" xfId="0" applyNumberFormat="1" applyFont="1" applyFill="1" applyBorder="1" applyAlignment="1">
      <alignment horizontal="center" vertical="center"/>
    </xf>
    <xf numFmtId="0" fontId="0" fillId="7" borderId="39" xfId="0" applyFill="1" applyBorder="1"/>
    <xf numFmtId="0" fontId="12" fillId="2" borderId="39" xfId="0" applyFont="1" applyFill="1" applyBorder="1" applyAlignment="1">
      <alignment horizontal="left" vertical="center"/>
    </xf>
    <xf numFmtId="0" fontId="9" fillId="2" borderId="42" xfId="0" applyFont="1" applyFill="1" applyBorder="1" applyAlignment="1">
      <alignment horizontal="left" vertical="center"/>
    </xf>
    <xf numFmtId="0" fontId="0" fillId="7" borderId="34" xfId="0" applyFill="1" applyBorder="1"/>
    <xf numFmtId="0" fontId="0" fillId="7" borderId="38" xfId="0" applyFill="1" applyBorder="1"/>
    <xf numFmtId="0" fontId="0" fillId="7" borderId="40" xfId="0" applyFill="1" applyBorder="1"/>
    <xf numFmtId="0" fontId="9" fillId="2" borderId="34" xfId="0" applyFont="1" applyFill="1" applyBorder="1" applyAlignment="1">
      <alignment horizontal="left" vertical="center"/>
    </xf>
    <xf numFmtId="3" fontId="9" fillId="7" borderId="0" xfId="9" applyNumberFormat="1" applyFont="1" applyFill="1" applyBorder="1" applyAlignment="1">
      <alignment horizontal="center" vertical="center"/>
    </xf>
    <xf numFmtId="9" fontId="11" fillId="7" borderId="0" xfId="9" applyFont="1" applyFill="1" applyBorder="1" applyAlignment="1">
      <alignment horizontal="left" vertical="center"/>
    </xf>
    <xf numFmtId="165" fontId="11" fillId="7" borderId="0" xfId="9" applyNumberFormat="1" applyFont="1" applyFill="1" applyBorder="1" applyAlignment="1">
      <alignment horizontal="center" vertical="center" wrapText="1"/>
    </xf>
    <xf numFmtId="0" fontId="0" fillId="7" borderId="0" xfId="0" applyFill="1" applyBorder="1"/>
    <xf numFmtId="0" fontId="0" fillId="7" borderId="0" xfId="0" applyFill="1" applyBorder="1" applyAlignment="1">
      <alignment horizontal="center" vertical="center"/>
    </xf>
    <xf numFmtId="0" fontId="0" fillId="7" borderId="41" xfId="0" applyFill="1" applyBorder="1"/>
    <xf numFmtId="0" fontId="11" fillId="2" borderId="26" xfId="0" applyFont="1" applyFill="1" applyBorder="1" applyAlignment="1">
      <alignment horizontal="left" vertical="center"/>
    </xf>
    <xf numFmtId="0" fontId="26" fillId="2" borderId="26" xfId="0" applyFont="1" applyFill="1" applyBorder="1" applyAlignment="1">
      <alignment horizontal="left" vertical="center"/>
    </xf>
    <xf numFmtId="0" fontId="0" fillId="7" borderId="35" xfId="0" applyFill="1" applyBorder="1"/>
    <xf numFmtId="165" fontId="18" fillId="7" borderId="35" xfId="1" applyNumberFormat="1" applyFill="1" applyBorder="1"/>
    <xf numFmtId="0" fontId="11" fillId="2" borderId="39" xfId="0" applyFont="1" applyFill="1" applyBorder="1" applyAlignment="1">
      <alignment horizontal="left" vertical="center"/>
    </xf>
    <xf numFmtId="0" fontId="0" fillId="0" borderId="37" xfId="0" applyBorder="1"/>
    <xf numFmtId="0" fontId="0" fillId="0" borderId="40" xfId="0" applyBorder="1"/>
    <xf numFmtId="0" fontId="0" fillId="0" borderId="41" xfId="0" applyBorder="1"/>
    <xf numFmtId="165" fontId="18" fillId="7" borderId="0" xfId="1" applyNumberFormat="1" applyFill="1" applyBorder="1"/>
    <xf numFmtId="0" fontId="0" fillId="7" borderId="36" xfId="0" applyFill="1" applyBorder="1"/>
    <xf numFmtId="0" fontId="0" fillId="7" borderId="27" xfId="0" applyFill="1" applyBorder="1"/>
    <xf numFmtId="0" fontId="9" fillId="7" borderId="43" xfId="0" applyFont="1" applyFill="1" applyBorder="1" applyAlignment="1">
      <alignment horizontal="center" vertical="center"/>
    </xf>
    <xf numFmtId="0" fontId="10" fillId="7" borderId="43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vertical="center"/>
    </xf>
    <xf numFmtId="165" fontId="18" fillId="7" borderId="36" xfId="1" applyNumberFormat="1" applyFill="1" applyBorder="1"/>
    <xf numFmtId="0" fontId="9" fillId="2" borderId="38" xfId="0" applyFont="1" applyFill="1" applyBorder="1" applyAlignment="1">
      <alignment horizontal="left" vertical="center"/>
    </xf>
    <xf numFmtId="0" fontId="9" fillId="2" borderId="44" xfId="0" applyFont="1" applyFill="1" applyBorder="1" applyAlignment="1">
      <alignment horizontal="left" vertical="center"/>
    </xf>
    <xf numFmtId="0" fontId="0" fillId="0" borderId="38" xfId="0" applyBorder="1"/>
    <xf numFmtId="0" fontId="11" fillId="2" borderId="34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/>
    </xf>
    <xf numFmtId="165" fontId="18" fillId="7" borderId="34" xfId="1" applyNumberFormat="1" applyFill="1" applyBorder="1"/>
    <xf numFmtId="0" fontId="18" fillId="7" borderId="34" xfId="1" applyNumberFormat="1" applyFill="1" applyBorder="1"/>
    <xf numFmtId="0" fontId="0" fillId="0" borderId="36" xfId="0" applyBorder="1"/>
    <xf numFmtId="0" fontId="0" fillId="0" borderId="34" xfId="0" applyBorder="1"/>
    <xf numFmtId="0" fontId="19" fillId="7" borderId="0" xfId="0" applyFont="1" applyFill="1" applyAlignment="1">
      <alignment vertical="center"/>
    </xf>
    <xf numFmtId="0" fontId="0" fillId="7" borderId="0" xfId="0" applyFill="1" applyBorder="1"/>
    <xf numFmtId="0" fontId="11" fillId="2" borderId="0" xfId="0" applyFont="1" applyFill="1" applyBorder="1" applyAlignment="1">
      <alignment horizontal="left" vertical="center"/>
    </xf>
  </cellXfs>
  <cellStyles count="50">
    <cellStyle name="Milliers 2" xfId="8"/>
    <cellStyle name="Milliers 3" xfId="3"/>
    <cellStyle name="Milliers 4" xfId="27"/>
    <cellStyle name="Milliers 4 2" xfId="48"/>
    <cellStyle name="Milliers 7" xfId="29"/>
    <cellStyle name="Monétaire" xfId="28" builtinId="4"/>
    <cellStyle name="Monétaire 2" xfId="49"/>
    <cellStyle name="Normal" xfId="0" builtinId="0"/>
    <cellStyle name="Normal 2" xfId="7"/>
    <cellStyle name="Normal 3" xfId="5"/>
    <cellStyle name="Normal 3 2" xfId="10"/>
    <cellStyle name="Normal 3 2 2" xfId="19"/>
    <cellStyle name="Normal 3 2 2 2" xfId="40"/>
    <cellStyle name="Normal 3 2 3" xfId="32"/>
    <cellStyle name="Normal 3 3" xfId="12"/>
    <cellStyle name="Normal 3 3 2" xfId="21"/>
    <cellStyle name="Normal 3 3 2 2" xfId="42"/>
    <cellStyle name="Normal 3 3 3" xfId="34"/>
    <cellStyle name="Normal 3 4" xfId="14"/>
    <cellStyle name="Normal 3 4 2" xfId="23"/>
    <cellStyle name="Normal 3 4 2 2" xfId="44"/>
    <cellStyle name="Normal 3 4 3" xfId="36"/>
    <cellStyle name="Normal 3 5" xfId="17"/>
    <cellStyle name="Normal 3 5 2" xfId="38"/>
    <cellStyle name="Normal 3 6" xfId="30"/>
    <cellStyle name="Normal 4" xfId="2"/>
    <cellStyle name="Normal 5" xfId="25"/>
    <cellStyle name="Normal 5 2" xfId="46"/>
    <cellStyle name="Pourcentage" xfId="1" builtinId="5"/>
    <cellStyle name="Pourcentage 2" xfId="9"/>
    <cellStyle name="Pourcentage 3" xfId="6"/>
    <cellStyle name="Pourcentage 3 2" xfId="11"/>
    <cellStyle name="Pourcentage 3 2 2" xfId="20"/>
    <cellStyle name="Pourcentage 3 2 2 2" xfId="41"/>
    <cellStyle name="Pourcentage 3 2 3" xfId="33"/>
    <cellStyle name="Pourcentage 3 3" xfId="13"/>
    <cellStyle name="Pourcentage 3 3 2" xfId="22"/>
    <cellStyle name="Pourcentage 3 3 2 2" xfId="43"/>
    <cellStyle name="Pourcentage 3 3 3" xfId="35"/>
    <cellStyle name="Pourcentage 3 4" xfId="15"/>
    <cellStyle name="Pourcentage 3 4 2" xfId="24"/>
    <cellStyle name="Pourcentage 3 4 2 2" xfId="45"/>
    <cellStyle name="Pourcentage 3 4 3" xfId="37"/>
    <cellStyle name="Pourcentage 3 5" xfId="18"/>
    <cellStyle name="Pourcentage 3 5 2" xfId="39"/>
    <cellStyle name="Pourcentage 3 6" xfId="31"/>
    <cellStyle name="Pourcentage 4" xfId="4"/>
    <cellStyle name="Pourcentage 5" xfId="16"/>
    <cellStyle name="Pourcentage 6" xfId="26"/>
    <cellStyle name="Pourcentage 6 2" xfId="47"/>
  </cellStyles>
  <dxfs count="0"/>
  <tableStyles count="0" defaultTableStyle="TableStyleMedium9" defaultPivotStyle="PivotStyleLight16"/>
  <colors>
    <mruColors>
      <color rgb="FFE33320"/>
      <color rgb="FF264478"/>
      <color rgb="FFFF6600"/>
      <color rgb="FFFFFF00"/>
      <color rgb="FF70AD47"/>
      <color rgb="FFFFFF64"/>
      <color rgb="FF003DA5"/>
      <color rgb="FF7F7F7F"/>
      <color rgb="FF345A8A"/>
      <color rgb="FF0068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50">
                <a:solidFill>
                  <a:schemeClr val="tx1"/>
                </a:solidFill>
              </a:rPr>
              <a:t>Évolution</a:t>
            </a:r>
            <a:r>
              <a:rPr lang="fr-FR" sz="1050" baseline="0">
                <a:solidFill>
                  <a:schemeClr val="tx1"/>
                </a:solidFill>
              </a:rPr>
              <a:t> des infrastructures bancaires</a:t>
            </a:r>
            <a:endParaRPr lang="fr-FR" sz="105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5252629079460977E-2"/>
          <c:y val="3.60160632306248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1'!$F$6</c:f>
              <c:strCache>
                <c:ptCount val="1"/>
                <c:pt idx="0">
                  <c:v>Guichets bancaires</c:v>
                </c:pt>
              </c:strCache>
            </c:strRef>
          </c:tx>
          <c:spPr>
            <a:solidFill>
              <a:srgbClr val="264478"/>
            </a:solidFill>
            <a:ln>
              <a:noFill/>
            </a:ln>
            <a:effectLst/>
          </c:spPr>
          <c:invertIfNegative val="0"/>
          <c:cat>
            <c:numRef>
              <c:f>'Figure 1'!$G$5:$Q$5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1'!$G$6:$Q$6</c:f>
              <c:numCache>
                <c:formatCode>#,##0</c:formatCode>
                <c:ptCount val="11"/>
                <c:pt idx="0">
                  <c:v>25</c:v>
                </c:pt>
                <c:pt idx="1">
                  <c:v>26</c:v>
                </c:pt>
                <c:pt idx="2">
                  <c:v>29</c:v>
                </c:pt>
                <c:pt idx="3">
                  <c:v>33</c:v>
                </c:pt>
                <c:pt idx="4">
                  <c:v>35</c:v>
                </c:pt>
                <c:pt idx="5">
                  <c:v>37</c:v>
                </c:pt>
                <c:pt idx="6">
                  <c:v>37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F-4DE9-89C9-0255556CE7BF}"/>
            </c:ext>
          </c:extLst>
        </c:ser>
        <c:ser>
          <c:idx val="1"/>
          <c:order val="1"/>
          <c:tx>
            <c:strRef>
              <c:f>'Figure 1'!$F$9</c:f>
              <c:strCache>
                <c:ptCount val="1"/>
                <c:pt idx="0">
                  <c:v>Distributeurs et guichets automatiques</c:v>
                </c:pt>
              </c:strCache>
            </c:strRef>
          </c:tx>
          <c:spPr>
            <a:solidFill>
              <a:srgbClr val="E33320"/>
            </a:solidFill>
            <a:ln>
              <a:noFill/>
            </a:ln>
            <a:effectLst/>
          </c:spPr>
          <c:invertIfNegative val="0"/>
          <c:cat>
            <c:numRef>
              <c:f>'Figure 1'!$G$5:$Q$5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1'!$G$9:$Q$9</c:f>
              <c:numCache>
                <c:formatCode>#,##0</c:formatCode>
                <c:ptCount val="11"/>
                <c:pt idx="0">
                  <c:v>53</c:v>
                </c:pt>
                <c:pt idx="1">
                  <c:v>55</c:v>
                </c:pt>
                <c:pt idx="2">
                  <c:v>62</c:v>
                </c:pt>
                <c:pt idx="3">
                  <c:v>61</c:v>
                </c:pt>
                <c:pt idx="4">
                  <c:v>65</c:v>
                </c:pt>
                <c:pt idx="5">
                  <c:v>68</c:v>
                </c:pt>
                <c:pt idx="6">
                  <c:v>69</c:v>
                </c:pt>
                <c:pt idx="7">
                  <c:v>72</c:v>
                </c:pt>
                <c:pt idx="8">
                  <c:v>74</c:v>
                </c:pt>
                <c:pt idx="9">
                  <c:v>79</c:v>
                </c:pt>
                <c:pt idx="10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F-4DE9-89C9-0255556CE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6809840"/>
        <c:axId val="1326818160"/>
      </c:barChart>
      <c:lineChart>
        <c:grouping val="standard"/>
        <c:varyColors val="0"/>
        <c:ser>
          <c:idx val="2"/>
          <c:order val="2"/>
          <c:tx>
            <c:v>Nombre d'habitants par guichet bancaire (échelle de droite)</c:v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rgbClr val="7F7F7F"/>
                </a:solidFill>
              </a:ln>
              <a:effectLst/>
            </c:spPr>
          </c:marker>
          <c:cat>
            <c:numRef>
              <c:f>'Figure 1'!$G$5:$Q$5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1'!$G$14:$Q$14</c:f>
              <c:numCache>
                <c:formatCode>#,##0</c:formatCode>
                <c:ptCount val="11"/>
                <c:pt idx="0">
                  <c:v>8194</c:v>
                </c:pt>
                <c:pt idx="1">
                  <c:v>8179</c:v>
                </c:pt>
                <c:pt idx="2">
                  <c:v>7611</c:v>
                </c:pt>
                <c:pt idx="3">
                  <c:v>6943</c:v>
                </c:pt>
                <c:pt idx="4">
                  <c:v>6795</c:v>
                </c:pt>
                <c:pt idx="5">
                  <c:v>6672</c:v>
                </c:pt>
                <c:pt idx="6">
                  <c:v>6932</c:v>
                </c:pt>
                <c:pt idx="7">
                  <c:v>7007</c:v>
                </c:pt>
                <c:pt idx="8">
                  <c:v>7273</c:v>
                </c:pt>
                <c:pt idx="9">
                  <c:v>7549</c:v>
                </c:pt>
                <c:pt idx="10">
                  <c:v>7635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8F-4DE9-89C9-0255556CE7BF}"/>
            </c:ext>
          </c:extLst>
        </c:ser>
        <c:ser>
          <c:idx val="3"/>
          <c:order val="3"/>
          <c:tx>
            <c:v>Nombre d'habitants par DAB-GAB (échelle de droite)</c:v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6600"/>
              </a:solidFill>
              <a:ln w="9525">
                <a:solidFill>
                  <a:srgbClr val="264478"/>
                </a:solidFill>
              </a:ln>
              <a:effectLst/>
            </c:spPr>
          </c:marker>
          <c:cat>
            <c:numRef>
              <c:f>'Figure 1'!$G$5:$Q$5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1'!$G$15:$Q$15</c:f>
              <c:numCache>
                <c:formatCode>#,##0</c:formatCode>
                <c:ptCount val="11"/>
                <c:pt idx="0">
                  <c:v>3865</c:v>
                </c:pt>
                <c:pt idx="1">
                  <c:v>3866</c:v>
                </c:pt>
                <c:pt idx="2">
                  <c:v>3560</c:v>
                </c:pt>
                <c:pt idx="3">
                  <c:v>3756</c:v>
                </c:pt>
                <c:pt idx="4">
                  <c:v>3659</c:v>
                </c:pt>
                <c:pt idx="5">
                  <c:v>3630</c:v>
                </c:pt>
                <c:pt idx="6">
                  <c:v>3717</c:v>
                </c:pt>
                <c:pt idx="7">
                  <c:v>3698</c:v>
                </c:pt>
                <c:pt idx="8">
                  <c:v>3735</c:v>
                </c:pt>
                <c:pt idx="9">
                  <c:v>3631</c:v>
                </c:pt>
                <c:pt idx="10">
                  <c:v>4024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8F-4DE9-89C9-0255556CE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4159808"/>
        <c:axId val="1504173952"/>
      </c:lineChart>
      <c:catAx>
        <c:axId val="1326809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6818160"/>
        <c:crosses val="autoZero"/>
        <c:auto val="1"/>
        <c:lblAlgn val="ctr"/>
        <c:lblOffset val="100"/>
        <c:noMultiLvlLbl val="0"/>
      </c:catAx>
      <c:valAx>
        <c:axId val="1326818160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6809840"/>
        <c:crosses val="autoZero"/>
        <c:crossBetween val="between"/>
      </c:valAx>
      <c:valAx>
        <c:axId val="1504173952"/>
        <c:scaling>
          <c:orientation val="minMax"/>
          <c:min val="3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04159808"/>
        <c:crosses val="max"/>
        <c:crossBetween val="between"/>
      </c:valAx>
      <c:catAx>
        <c:axId val="150415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4173952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0938759621339468"/>
          <c:y val="0.70963710470694463"/>
          <c:w val="0.77289151356080477"/>
          <c:h val="0.231303662001769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50" b="0">
                <a:solidFill>
                  <a:sysClr val="windowText" lastClr="000000"/>
                </a:solidFill>
              </a:rPr>
              <a:t>Évolution</a:t>
            </a:r>
            <a:r>
              <a:rPr lang="fr-FR" sz="1050" b="0" baseline="0">
                <a:solidFill>
                  <a:sysClr val="windowText" lastClr="000000"/>
                </a:solidFill>
              </a:rPr>
              <a:t> globale des encours de crédit aux collectivités locales (montant en millions d'euros)</a:t>
            </a:r>
            <a:endParaRPr lang="fr-FR" sz="1050" b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5.6111111111110997E-3"/>
          <c:y val="2.89855072463768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Montants bruts</c:v>
          </c:tx>
          <c:spPr>
            <a:solidFill>
              <a:srgbClr val="264478"/>
            </a:solidFill>
            <a:ln>
              <a:noFill/>
            </a:ln>
            <a:effectLst/>
          </c:spPr>
          <c:invertIfNegative val="0"/>
          <c:cat>
            <c:numRef>
              <c:f>'Figure 6'!$L$3:$V$3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10'!$L$3:$V$3</c:f>
              <c:numCache>
                <c:formatCode>General</c:formatCode>
                <c:ptCount val="11"/>
                <c:pt idx="0">
                  <c:v>694.25273300000003</c:v>
                </c:pt>
                <c:pt idx="1">
                  <c:v>688.70942298</c:v>
                </c:pt>
                <c:pt idx="2">
                  <c:v>701.48602000000005</c:v>
                </c:pt>
                <c:pt idx="3">
                  <c:v>687.30685800000003</c:v>
                </c:pt>
                <c:pt idx="4">
                  <c:v>606.83172600000012</c:v>
                </c:pt>
                <c:pt idx="5">
                  <c:v>590.724154</c:v>
                </c:pt>
                <c:pt idx="6">
                  <c:v>593.62578300000007</c:v>
                </c:pt>
                <c:pt idx="7">
                  <c:v>674.81400600000006</c:v>
                </c:pt>
                <c:pt idx="8">
                  <c:v>691.66499999999996</c:v>
                </c:pt>
                <c:pt idx="9">
                  <c:v>783.74160000000006</c:v>
                </c:pt>
                <c:pt idx="10">
                  <c:v>819.12341700000002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C7-45A7-9532-DC882A27B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1645407"/>
        <c:axId val="1341657471"/>
      </c:barChart>
      <c:lineChart>
        <c:grouping val="standard"/>
        <c:varyColors val="0"/>
        <c:ser>
          <c:idx val="1"/>
          <c:order val="1"/>
          <c:tx>
            <c:v>Glissement annuel (échelle de droite)</c:v>
          </c:tx>
          <c:spPr>
            <a:ln w="28575" cap="rnd">
              <a:solidFill>
                <a:srgbClr val="E33320"/>
              </a:solidFill>
              <a:round/>
            </a:ln>
            <a:effectLst/>
          </c:spPr>
          <c:marker>
            <c:symbol val="none"/>
          </c:marker>
          <c:cat>
            <c:numRef>
              <c:f>'Figure 6'!$L$3:$V$3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10'!$L$4:$V$4</c:f>
              <c:numCache>
                <c:formatCode>0.0%</c:formatCode>
                <c:ptCount val="11"/>
                <c:pt idx="0">
                  <c:v>5.7579647211835283E-2</c:v>
                </c:pt>
                <c:pt idx="1">
                  <c:v>-7.9845706851542353E-3</c:v>
                </c:pt>
                <c:pt idx="2">
                  <c:v>1.855150603968303E-2</c:v>
                </c:pt>
                <c:pt idx="3">
                  <c:v>-2.0213035749450881E-2</c:v>
                </c:pt>
                <c:pt idx="4">
                  <c:v>-0.11708763132987665</c:v>
                </c:pt>
                <c:pt idx="5">
                  <c:v>-2.6543720952388217E-2</c:v>
                </c:pt>
                <c:pt idx="6">
                  <c:v>4.9119863820568099E-3</c:v>
                </c:pt>
                <c:pt idx="7">
                  <c:v>0.13676667241389007</c:v>
                </c:pt>
                <c:pt idx="8">
                  <c:v>2.4971316318529224E-2</c:v>
                </c:pt>
                <c:pt idx="9">
                  <c:v>0.13312311595931581</c:v>
                </c:pt>
                <c:pt idx="10">
                  <c:v>4.5144747962848841E-2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7-45A7-9532-DC882A27B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649567"/>
        <c:axId val="1341661215"/>
      </c:lineChart>
      <c:catAx>
        <c:axId val="134164540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41657471"/>
        <c:crosses val="autoZero"/>
        <c:auto val="1"/>
        <c:lblAlgn val="ctr"/>
        <c:lblOffset val="100"/>
        <c:tickMarkSkip val="1"/>
        <c:noMultiLvlLbl val="0"/>
      </c:catAx>
      <c:valAx>
        <c:axId val="1341657471"/>
        <c:scaling>
          <c:orientation val="minMax"/>
          <c:min val="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41645407"/>
        <c:crosses val="autoZero"/>
        <c:crossBetween val="between"/>
        <c:majorUnit val="40"/>
      </c:valAx>
      <c:valAx>
        <c:axId val="1341661215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41649567"/>
        <c:crosses val="max"/>
        <c:crossBetween val="between"/>
      </c:valAx>
      <c:catAx>
        <c:axId val="13416495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41661215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Evolution des dépôts à vue (montant en millions d'euros)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Sociétés</c:v>
          </c:tx>
          <c:spPr>
            <a:ln w="28575" cap="rnd">
              <a:solidFill>
                <a:srgbClr val="E33320"/>
              </a:solidFill>
              <a:round/>
            </a:ln>
            <a:effectLst/>
          </c:spPr>
          <c:marker>
            <c:symbol val="none"/>
          </c:marker>
          <c:cat>
            <c:numRef>
              <c:f>'Figure 6'!$L$3:$V$3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11'!$L$7:$V$7</c:f>
              <c:numCache>
                <c:formatCode>General</c:formatCode>
                <c:ptCount val="11"/>
                <c:pt idx="0">
                  <c:v>279.83748999999995</c:v>
                </c:pt>
                <c:pt idx="1">
                  <c:v>315.62419499999999</c:v>
                </c:pt>
                <c:pt idx="2">
                  <c:v>405.86146200000002</c:v>
                </c:pt>
                <c:pt idx="3">
                  <c:v>402.17972099999997</c:v>
                </c:pt>
                <c:pt idx="4">
                  <c:v>496.48930199999995</c:v>
                </c:pt>
                <c:pt idx="5">
                  <c:v>598.81637499999999</c:v>
                </c:pt>
                <c:pt idx="6">
                  <c:v>753.61013299999991</c:v>
                </c:pt>
                <c:pt idx="7">
                  <c:v>795.01725299999998</c:v>
                </c:pt>
                <c:pt idx="8">
                  <c:v>925.90904599999999</c:v>
                </c:pt>
                <c:pt idx="9">
                  <c:v>1100.95706</c:v>
                </c:pt>
                <c:pt idx="10">
                  <c:v>1245.8604350000001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E-4C00-9B88-82ED1012486D}"/>
            </c:ext>
          </c:extLst>
        </c:ser>
        <c:ser>
          <c:idx val="1"/>
          <c:order val="1"/>
          <c:tx>
            <c:v>Ménages</c:v>
          </c:tx>
          <c:spPr>
            <a:ln w="28575" cap="rnd">
              <a:solidFill>
                <a:srgbClr val="264478"/>
              </a:solidFill>
              <a:round/>
            </a:ln>
            <a:effectLst/>
          </c:spPr>
          <c:marker>
            <c:symbol val="none"/>
          </c:marker>
          <c:cat>
            <c:numRef>
              <c:f>'Figure 6'!$L$3:$V$3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11'!$L$8:$V$8</c:f>
              <c:numCache>
                <c:formatCode>General</c:formatCode>
                <c:ptCount val="11"/>
                <c:pt idx="0">
                  <c:v>254.83572899999996</c:v>
                </c:pt>
                <c:pt idx="1">
                  <c:v>248.529416</c:v>
                </c:pt>
                <c:pt idx="2">
                  <c:v>275.137068</c:v>
                </c:pt>
                <c:pt idx="3">
                  <c:v>298.02055300000001</c:v>
                </c:pt>
                <c:pt idx="4">
                  <c:v>323.88716099999999</c:v>
                </c:pt>
                <c:pt idx="5">
                  <c:v>359.59174499999995</c:v>
                </c:pt>
                <c:pt idx="6">
                  <c:v>424.97089099999994</c:v>
                </c:pt>
                <c:pt idx="7">
                  <c:v>468.78981599999997</c:v>
                </c:pt>
                <c:pt idx="8">
                  <c:v>501.16438199999999</c:v>
                </c:pt>
                <c:pt idx="9">
                  <c:v>638.94260099999997</c:v>
                </c:pt>
                <c:pt idx="10">
                  <c:v>706.76875900000005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E-4C00-9B88-82ED1012486D}"/>
            </c:ext>
          </c:extLst>
        </c:ser>
        <c:ser>
          <c:idx val="2"/>
          <c:order val="2"/>
          <c:tx>
            <c:v>Autres agents</c:v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none"/>
          </c:marker>
          <c:cat>
            <c:numRef>
              <c:f>'Figure 6'!$L$3:$V$3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11'!$L$9:$V$9</c:f>
              <c:numCache>
                <c:formatCode>General</c:formatCode>
                <c:ptCount val="11"/>
                <c:pt idx="0">
                  <c:v>112.94690100000001</c:v>
                </c:pt>
                <c:pt idx="1">
                  <c:v>231.34098399999999</c:v>
                </c:pt>
                <c:pt idx="2">
                  <c:v>149.957268</c:v>
                </c:pt>
                <c:pt idx="3">
                  <c:v>173.25752</c:v>
                </c:pt>
                <c:pt idx="4">
                  <c:v>186.93945300000001</c:v>
                </c:pt>
                <c:pt idx="5">
                  <c:v>180.33579800000001</c:v>
                </c:pt>
                <c:pt idx="6">
                  <c:v>201.059911</c:v>
                </c:pt>
                <c:pt idx="7">
                  <c:v>219.80696499999999</c:v>
                </c:pt>
                <c:pt idx="8">
                  <c:v>280.39861099999996</c:v>
                </c:pt>
                <c:pt idx="9">
                  <c:v>407.01899300000002</c:v>
                </c:pt>
                <c:pt idx="10">
                  <c:v>520.54152299999998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BE-4C00-9B88-82ED10124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8485807"/>
        <c:axId val="1178494959"/>
      </c:lineChart>
      <c:catAx>
        <c:axId val="117848580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8494959"/>
        <c:crosses val="autoZero"/>
        <c:auto val="1"/>
        <c:lblAlgn val="ctr"/>
        <c:lblOffset val="100"/>
        <c:noMultiLvlLbl val="0"/>
      </c:catAx>
      <c:valAx>
        <c:axId val="1178494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8485807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 rtl="0">
              <a:defRPr sz="960" b="0" i="0" u="none" strike="noStrike" kern="1200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05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rPr>
              <a:t>Nombre d'incidents de paiement des particuliers</a:t>
            </a:r>
          </a:p>
        </c:rich>
      </c:tx>
      <c:layout>
        <c:manualLayout>
          <c:xMode val="edge"/>
          <c:yMode val="edge"/>
          <c:x val="4.4221412621929723E-3"/>
          <c:y val="3.6745422012285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sz="960" b="0" i="0" u="none" strike="noStrike" kern="1200" spc="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7460101069455865E-2"/>
          <c:y val="0.14687669064836772"/>
          <c:w val="0.8425761584347885"/>
          <c:h val="0.57803120792127383"/>
        </c:manualLayout>
      </c:layout>
      <c:lineChart>
        <c:grouping val="stacked"/>
        <c:varyColors val="0"/>
        <c:ser>
          <c:idx val="1"/>
          <c:order val="1"/>
          <c:tx>
            <c:v>Retraits de cartes bancaires (échelle de droite)</c:v>
          </c:tx>
          <c:spPr>
            <a:ln w="28575" cap="rnd">
              <a:solidFill>
                <a:srgbClr val="E33320"/>
              </a:solidFill>
              <a:round/>
            </a:ln>
            <a:effectLst/>
          </c:spPr>
          <c:marker>
            <c:symbol val="none"/>
          </c:marker>
          <c:cat>
            <c:numRef>
              <c:f>'Figure 12'!$J$3:$T$3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12'!$J$4:$T$4</c:f>
              <c:numCache>
                <c:formatCode>General</c:formatCode>
                <c:ptCount val="11"/>
                <c:pt idx="0">
                  <c:v>5175</c:v>
                </c:pt>
                <c:pt idx="1">
                  <c:v>5252</c:v>
                </c:pt>
                <c:pt idx="2">
                  <c:v>6496</c:v>
                </c:pt>
                <c:pt idx="3">
                  <c:v>6402</c:v>
                </c:pt>
                <c:pt idx="4">
                  <c:v>7472</c:v>
                </c:pt>
                <c:pt idx="5">
                  <c:v>6648</c:v>
                </c:pt>
                <c:pt idx="6">
                  <c:v>4673</c:v>
                </c:pt>
                <c:pt idx="7">
                  <c:v>4270</c:v>
                </c:pt>
                <c:pt idx="8">
                  <c:v>5018</c:v>
                </c:pt>
                <c:pt idx="9">
                  <c:v>5268</c:v>
                </c:pt>
                <c:pt idx="10">
                  <c:v>5016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D-475B-AAC4-2A4BEEAFB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709663"/>
        <c:axId val="1274712575"/>
      </c:lineChart>
      <c:lineChart>
        <c:grouping val="stacked"/>
        <c:varyColors val="0"/>
        <c:ser>
          <c:idx val="0"/>
          <c:order val="0"/>
          <c:tx>
            <c:v>Personnes physiques interdites bancaires</c:v>
          </c:tx>
          <c:spPr>
            <a:ln w="28575" cap="rnd">
              <a:solidFill>
                <a:srgbClr val="264478"/>
              </a:solidFill>
              <a:round/>
            </a:ln>
            <a:effectLst/>
          </c:spPr>
          <c:marker>
            <c:symbol val="none"/>
          </c:marker>
          <c:cat>
            <c:numRef>
              <c:f>'Figure 12'!$J$3:$T$3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12'!$J$5:$T$5</c:f>
              <c:numCache>
                <c:formatCode>General</c:formatCode>
                <c:ptCount val="11"/>
                <c:pt idx="0">
                  <c:v>20211</c:v>
                </c:pt>
                <c:pt idx="1">
                  <c:v>21175</c:v>
                </c:pt>
                <c:pt idx="2">
                  <c:v>22511</c:v>
                </c:pt>
                <c:pt idx="3">
                  <c:v>21762</c:v>
                </c:pt>
                <c:pt idx="4">
                  <c:v>22169</c:v>
                </c:pt>
                <c:pt idx="5">
                  <c:v>22355</c:v>
                </c:pt>
                <c:pt idx="6">
                  <c:v>21958</c:v>
                </c:pt>
                <c:pt idx="7">
                  <c:v>20109</c:v>
                </c:pt>
                <c:pt idx="8">
                  <c:v>19032</c:v>
                </c:pt>
                <c:pt idx="9">
                  <c:v>17904</c:v>
                </c:pt>
                <c:pt idx="10">
                  <c:v>15673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D-475B-AAC4-2A4BEEAFB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687439"/>
        <c:axId val="1448685359"/>
      </c:lineChart>
      <c:valAx>
        <c:axId val="1274712575"/>
        <c:scaling>
          <c:orientation val="minMax"/>
          <c:min val="4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4709663"/>
        <c:crosses val="max"/>
        <c:crossBetween val="between"/>
        <c:majorUnit val="500"/>
      </c:valAx>
      <c:catAx>
        <c:axId val="127470966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4712575"/>
        <c:crosses val="autoZero"/>
        <c:auto val="1"/>
        <c:lblAlgn val="ctr"/>
        <c:lblOffset val="100"/>
        <c:noMultiLvlLbl val="0"/>
      </c:catAx>
      <c:valAx>
        <c:axId val="1448685359"/>
        <c:scaling>
          <c:orientation val="minMax"/>
          <c:max val="23500"/>
          <c:min val="150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8687439"/>
        <c:crosses val="autoZero"/>
        <c:crossBetween val="between"/>
        <c:majorUnit val="1000"/>
      </c:valAx>
      <c:catAx>
        <c:axId val="14486874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48685359"/>
        <c:crosses val="autoZero"/>
        <c:auto val="1"/>
        <c:lblAlgn val="ctr"/>
        <c:lblOffset val="100"/>
        <c:noMultiLvlLbl val="0"/>
      </c:catAx>
      <c:spPr>
        <a:noFill/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5.7968974027500307E-2"/>
          <c:y val="0.82692343205294894"/>
          <c:w val="0.84227100716888004"/>
          <c:h val="0.173076567947051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100">
                <a:solidFill>
                  <a:schemeClr val="tx1"/>
                </a:solidFill>
              </a:rPr>
              <a:t>Évolution</a:t>
            </a:r>
            <a:r>
              <a:rPr lang="fr-FR" sz="1100" baseline="0">
                <a:solidFill>
                  <a:schemeClr val="tx1"/>
                </a:solidFill>
              </a:rPr>
              <a:t> du nombre de comptes bancaires à Mayotte</a:t>
            </a:r>
            <a:endParaRPr lang="fr-FR" sz="11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2.0235988200589968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2'!$I$4</c:f>
              <c:strCache>
                <c:ptCount val="1"/>
                <c:pt idx="0">
                  <c:v>Comptes ordinaires créditeurs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numRef>
              <c:f>'Figure 2'!$J$3:$T$3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2'!$J$4:$T$4</c:f>
              <c:numCache>
                <c:formatCode>#,##0</c:formatCode>
                <c:ptCount val="11"/>
                <c:pt idx="0">
                  <c:v>52220</c:v>
                </c:pt>
                <c:pt idx="1">
                  <c:v>53328</c:v>
                </c:pt>
                <c:pt idx="2">
                  <c:v>57840</c:v>
                </c:pt>
                <c:pt idx="3">
                  <c:v>53947</c:v>
                </c:pt>
                <c:pt idx="4">
                  <c:v>60580</c:v>
                </c:pt>
                <c:pt idx="5">
                  <c:v>73267</c:v>
                </c:pt>
                <c:pt idx="6">
                  <c:v>75088</c:v>
                </c:pt>
                <c:pt idx="7">
                  <c:v>75784</c:v>
                </c:pt>
                <c:pt idx="8">
                  <c:v>78628</c:v>
                </c:pt>
                <c:pt idx="9">
                  <c:v>81303</c:v>
                </c:pt>
                <c:pt idx="10">
                  <c:v>85151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3-4750-83EF-31433FFAD17B}"/>
            </c:ext>
          </c:extLst>
        </c:ser>
        <c:ser>
          <c:idx val="1"/>
          <c:order val="1"/>
          <c:tx>
            <c:strRef>
              <c:f>'Figure 2'!$I$5</c:f>
              <c:strCache>
                <c:ptCount val="1"/>
                <c:pt idx="0">
                  <c:v>Comptes d'épargne à régime spécial</c:v>
                </c:pt>
              </c:strCache>
            </c:strRef>
          </c:tx>
          <c:spPr>
            <a:solidFill>
              <a:srgbClr val="264478"/>
            </a:solidFill>
            <a:ln>
              <a:noFill/>
            </a:ln>
            <a:effectLst/>
          </c:spPr>
          <c:invertIfNegative val="0"/>
          <c:cat>
            <c:numRef>
              <c:f>'Figure 2'!$J$3:$T$3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2'!$J$5:$T$5</c:f>
              <c:numCache>
                <c:formatCode>#,##0</c:formatCode>
                <c:ptCount val="11"/>
                <c:pt idx="0">
                  <c:v>58669</c:v>
                </c:pt>
                <c:pt idx="1">
                  <c:v>65214</c:v>
                </c:pt>
                <c:pt idx="2">
                  <c:v>58566</c:v>
                </c:pt>
                <c:pt idx="3">
                  <c:v>80991</c:v>
                </c:pt>
                <c:pt idx="4">
                  <c:v>85589</c:v>
                </c:pt>
                <c:pt idx="5">
                  <c:v>92192</c:v>
                </c:pt>
                <c:pt idx="6">
                  <c:v>97605</c:v>
                </c:pt>
                <c:pt idx="7">
                  <c:v>98615</c:v>
                </c:pt>
                <c:pt idx="8">
                  <c:v>102904</c:v>
                </c:pt>
                <c:pt idx="9">
                  <c:v>110737</c:v>
                </c:pt>
                <c:pt idx="10">
                  <c:v>119941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43-4750-83EF-31433FFAD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328970432"/>
        <c:axId val="1328974176"/>
      </c:barChart>
      <c:lineChart>
        <c:grouping val="standard"/>
        <c:varyColors val="0"/>
        <c:ser>
          <c:idx val="2"/>
          <c:order val="2"/>
          <c:tx>
            <c:v>Nombre de compte bancaire par habitant (échelle de droite)</c:v>
          </c:tx>
          <c:spPr>
            <a:ln w="28575" cap="rnd">
              <a:solidFill>
                <a:srgbClr val="E3332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33320"/>
              </a:solidFill>
              <a:ln w="9525">
                <a:solidFill>
                  <a:srgbClr val="E33320"/>
                </a:solidFill>
              </a:ln>
              <a:effectLst/>
            </c:spPr>
          </c:marker>
          <c:cat>
            <c:numRef>
              <c:f>'Figure 2'!$J$10:$T$10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2'!$J$13:$T$13</c:f>
              <c:numCache>
                <c:formatCode>0.00</c:formatCode>
                <c:ptCount val="11"/>
                <c:pt idx="0">
                  <c:v>0.53797300234237277</c:v>
                </c:pt>
                <c:pt idx="1">
                  <c:v>0.56017305838369114</c:v>
                </c:pt>
                <c:pt idx="2">
                  <c:v>0.53616990100097994</c:v>
                </c:pt>
                <c:pt idx="3">
                  <c:v>0.59153759517681537</c:v>
                </c:pt>
                <c:pt idx="4">
                  <c:v>0.61713642607212293</c:v>
                </c:pt>
                <c:pt idx="5">
                  <c:v>0.6719531041983029</c:v>
                </c:pt>
                <c:pt idx="6">
                  <c:v>0.67387524366471729</c:v>
                </c:pt>
                <c:pt idx="7">
                  <c:v>0.65542522544854964</c:v>
                </c:pt>
                <c:pt idx="8">
                  <c:v>0.6571070991759409</c:v>
                </c:pt>
                <c:pt idx="9">
                  <c:v>0.66967798270747714</c:v>
                </c:pt>
                <c:pt idx="10">
                  <c:v>0.68900481580334427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3-4750-83EF-31433FFAD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838128"/>
        <c:axId val="1326836880"/>
      </c:lineChart>
      <c:catAx>
        <c:axId val="1328970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8974176"/>
        <c:crosses val="autoZero"/>
        <c:auto val="1"/>
        <c:lblAlgn val="ctr"/>
        <c:lblOffset val="100"/>
        <c:noMultiLvlLbl val="0"/>
      </c:catAx>
      <c:valAx>
        <c:axId val="1328974176"/>
        <c:scaling>
          <c:orientation val="minMax"/>
          <c:max val="220000"/>
          <c:min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8970432"/>
        <c:crosses val="autoZero"/>
        <c:crossBetween val="between"/>
        <c:majorUnit val="20000"/>
      </c:valAx>
      <c:valAx>
        <c:axId val="1326836880"/>
        <c:scaling>
          <c:orientation val="minMax"/>
          <c:min val="0.52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6838128"/>
        <c:crosses val="max"/>
        <c:crossBetween val="between"/>
        <c:majorUnit val="3.0000000000000006E-2"/>
      </c:valAx>
      <c:catAx>
        <c:axId val="1326838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2683688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50" b="0" i="0" u="none" strike="noStrike" baseline="0">
                <a:solidFill>
                  <a:sysClr val="windowText" lastClr="000000"/>
                </a:solidFill>
                <a:effectLst/>
              </a:rPr>
              <a:t>Entrée et sortie de billets aux guichets de l'IEDOM (en millions d'euros)</a:t>
            </a:r>
            <a:endParaRPr lang="fr-FR" sz="1050" b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2.3646858147107975E-2"/>
          <c:y val="3.36943441636582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3'!$H$7</c:f>
              <c:strCache>
                <c:ptCount val="1"/>
                <c:pt idx="0">
                  <c:v>Billets émis</c:v>
                </c:pt>
              </c:strCache>
            </c:strRef>
          </c:tx>
          <c:spPr>
            <a:solidFill>
              <a:srgbClr val="264478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'Figure 3'!$I$6:$S$6</c:f>
              <c:numCache>
                <c:formatCode>@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3'!$I$7:$S$7</c:f>
              <c:numCache>
                <c:formatCode>0.0</c:formatCode>
                <c:ptCount val="11"/>
                <c:pt idx="0">
                  <c:v>472.98033500000003</c:v>
                </c:pt>
                <c:pt idx="1">
                  <c:v>503.78372999999999</c:v>
                </c:pt>
                <c:pt idx="2">
                  <c:v>545.9</c:v>
                </c:pt>
                <c:pt idx="3">
                  <c:v>609.79999999999995</c:v>
                </c:pt>
                <c:pt idx="4">
                  <c:v>675.97870499999999</c:v>
                </c:pt>
                <c:pt idx="5">
                  <c:v>727.04364499999997</c:v>
                </c:pt>
                <c:pt idx="6">
                  <c:v>773.62983999999994</c:v>
                </c:pt>
                <c:pt idx="7">
                  <c:v>753.94168000000002</c:v>
                </c:pt>
                <c:pt idx="8">
                  <c:v>790.7</c:v>
                </c:pt>
                <c:pt idx="9">
                  <c:v>848.7</c:v>
                </c:pt>
                <c:pt idx="10">
                  <c:v>906.25748499999997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B-4049-9B11-CE59EF0497E9}"/>
            </c:ext>
          </c:extLst>
        </c:ser>
        <c:ser>
          <c:idx val="1"/>
          <c:order val="1"/>
          <c:tx>
            <c:v>Billets reçus</c:v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numRef>
              <c:f>'Figure 3'!$I$6:$S$6</c:f>
              <c:numCache>
                <c:formatCode>@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3'!$I$8:$S$8</c:f>
              <c:numCache>
                <c:formatCode>#,##0.00</c:formatCode>
                <c:ptCount val="11"/>
                <c:pt idx="0">
                  <c:v>385.18698999999998</c:v>
                </c:pt>
                <c:pt idx="1">
                  <c:v>402.99759499999999</c:v>
                </c:pt>
                <c:pt idx="2">
                  <c:v>438.4</c:v>
                </c:pt>
                <c:pt idx="3">
                  <c:v>495.4</c:v>
                </c:pt>
                <c:pt idx="4">
                  <c:v>547.10509500000001</c:v>
                </c:pt>
                <c:pt idx="5">
                  <c:v>572.98649499999999</c:v>
                </c:pt>
                <c:pt idx="6">
                  <c:v>611.38947499999995</c:v>
                </c:pt>
                <c:pt idx="7">
                  <c:v>569.74074499999995</c:v>
                </c:pt>
                <c:pt idx="8">
                  <c:v>609.4</c:v>
                </c:pt>
                <c:pt idx="9">
                  <c:v>666.5</c:v>
                </c:pt>
                <c:pt idx="10">
                  <c:v>825.81815500000005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9B-4049-9B11-CE59EF049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5365903"/>
        <c:axId val="975354671"/>
      </c:barChart>
      <c:catAx>
        <c:axId val="975365903"/>
        <c:scaling>
          <c:orientation val="minMax"/>
        </c:scaling>
        <c:delete val="0"/>
        <c:axPos val="b"/>
        <c:numFmt formatCode="@" sourceLinked="1"/>
        <c:majorTickMark val="cross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5354671"/>
        <c:crosses val="autoZero"/>
        <c:auto val="1"/>
        <c:lblAlgn val="ctr"/>
        <c:lblOffset val="100"/>
        <c:noMultiLvlLbl val="0"/>
      </c:catAx>
      <c:valAx>
        <c:axId val="975354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5365903"/>
        <c:crosses val="autoZero"/>
        <c:crossBetween val="between"/>
        <c:majorUnit val="100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100" b="0">
                <a:solidFill>
                  <a:sysClr val="windowText" lastClr="000000"/>
                </a:solidFill>
              </a:rPr>
              <a:t>Émissions nettes cumulées</a:t>
            </a:r>
            <a:r>
              <a:rPr lang="fr-FR" sz="1100" b="0" baseline="0">
                <a:solidFill>
                  <a:sysClr val="windowText" lastClr="000000"/>
                </a:solidFill>
              </a:rPr>
              <a:t> </a:t>
            </a:r>
            <a:r>
              <a:rPr lang="fr-FR" sz="1100" b="0">
                <a:solidFill>
                  <a:sysClr val="windowText" lastClr="000000"/>
                </a:solidFill>
              </a:rPr>
              <a:t>de billets en valeur (en millions d'euros)</a:t>
            </a:r>
          </a:p>
        </c:rich>
      </c:tx>
      <c:layout>
        <c:manualLayout>
          <c:xMode val="edge"/>
          <c:yMode val="edge"/>
          <c:x val="1.9444444444444445E-2"/>
          <c:y val="3.7558685446009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202091241975732"/>
          <c:y val="0.23740836693947365"/>
          <c:w val="0.74665543672712553"/>
          <c:h val="0.64799695959204362"/>
        </c:manualLayout>
      </c:layout>
      <c:lineChart>
        <c:grouping val="stacked"/>
        <c:varyColors val="0"/>
        <c:ser>
          <c:idx val="1"/>
          <c:order val="0"/>
          <c:tx>
            <c:v>Emissions nettes cumulées (échelle de droite)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3'!$I$6:$S$6</c:f>
              <c:numCache>
                <c:formatCode>@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4'!$I$9:$S$9</c:f>
              <c:numCache>
                <c:formatCode>#,##0.00</c:formatCode>
                <c:ptCount val="11"/>
                <c:pt idx="0">
                  <c:v>502.857035</c:v>
                </c:pt>
                <c:pt idx="1">
                  <c:v>603.64317000000005</c:v>
                </c:pt>
                <c:pt idx="2">
                  <c:v>714.626125</c:v>
                </c:pt>
                <c:pt idx="3">
                  <c:v>829.02949999999998</c:v>
                </c:pt>
                <c:pt idx="4">
                  <c:v>957.90310999999997</c:v>
                </c:pt>
                <c:pt idx="5">
                  <c:v>1111.9602600000001</c:v>
                </c:pt>
                <c:pt idx="6">
                  <c:v>1274.2006249999999</c:v>
                </c:pt>
                <c:pt idx="7">
                  <c:v>1458.40156</c:v>
                </c:pt>
                <c:pt idx="8">
                  <c:v>1639.6682800000001</c:v>
                </c:pt>
                <c:pt idx="9">
                  <c:v>1821.8931399999999</c:v>
                </c:pt>
                <c:pt idx="10">
                  <c:v>1902.3324700000001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6-47B3-9A06-CEC9A6DEB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693887"/>
        <c:axId val="1099687647"/>
      </c:lineChart>
      <c:catAx>
        <c:axId val="1099693887"/>
        <c:scaling>
          <c:orientation val="minMax"/>
        </c:scaling>
        <c:delete val="0"/>
        <c:axPos val="b"/>
        <c:numFmt formatCode="@" sourceLinked="1"/>
        <c:majorTickMark val="cross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9687647"/>
        <c:crosses val="autoZero"/>
        <c:auto val="1"/>
        <c:lblAlgn val="ctr"/>
        <c:lblOffset val="100"/>
        <c:noMultiLvlLbl val="0"/>
      </c:catAx>
      <c:valAx>
        <c:axId val="1099687647"/>
        <c:scaling>
          <c:orientation val="minMax"/>
          <c:max val="195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9693887"/>
        <c:crosses val="autoZero"/>
        <c:crossBetween val="between"/>
        <c:majorUnit val="200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50">
                <a:solidFill>
                  <a:schemeClr val="tx1"/>
                </a:solidFill>
              </a:rPr>
              <a:t>Évolution des cartes bancaires en circulation</a:t>
            </a:r>
          </a:p>
          <a:p>
            <a:pPr algn="l">
              <a:defRPr/>
            </a:pPr>
            <a:r>
              <a:rPr lang="fr-FR" sz="1050">
                <a:solidFill>
                  <a:schemeClr val="tx1"/>
                </a:solidFill>
              </a:rPr>
              <a:t>(en milliers)</a:t>
            </a:r>
          </a:p>
        </c:rich>
      </c:tx>
      <c:layout>
        <c:manualLayout>
          <c:xMode val="edge"/>
          <c:yMode val="edge"/>
          <c:x val="1.6880271287019976E-2"/>
          <c:y val="2.3242808934597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Cartes de retrait</c:v>
          </c:tx>
          <c:spPr>
            <a:pattFill prst="ltDnDiag">
              <a:fgClr>
                <a:srgbClr val="FF6600"/>
              </a:fgClr>
              <a:bgClr>
                <a:schemeClr val="bg1"/>
              </a:bgClr>
            </a:pattFill>
            <a:ln>
              <a:solidFill>
                <a:srgbClr val="FF6600"/>
              </a:solidFill>
            </a:ln>
            <a:effectLst/>
          </c:spPr>
          <c:invertIfNegative val="0"/>
          <c:cat>
            <c:numRef>
              <c:f>'Figure 2'!$J$10:$T$10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5'!$I$5:$S$5</c:f>
              <c:numCache>
                <c:formatCode>#\ ##0.0</c:formatCode>
                <c:ptCount val="11"/>
                <c:pt idx="0">
                  <c:v>17.349</c:v>
                </c:pt>
                <c:pt idx="1">
                  <c:v>34.170999999999999</c:v>
                </c:pt>
                <c:pt idx="2">
                  <c:v>40.1</c:v>
                </c:pt>
                <c:pt idx="3">
                  <c:v>45</c:v>
                </c:pt>
                <c:pt idx="4">
                  <c:v>48</c:v>
                </c:pt>
                <c:pt idx="5">
                  <c:v>52.6</c:v>
                </c:pt>
                <c:pt idx="6">
                  <c:v>42.8</c:v>
                </c:pt>
                <c:pt idx="7">
                  <c:v>54.1</c:v>
                </c:pt>
                <c:pt idx="8">
                  <c:v>73.013000000000005</c:v>
                </c:pt>
                <c:pt idx="9">
                  <c:v>69.87</c:v>
                </c:pt>
                <c:pt idx="10">
                  <c:v>64.774000000000001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8-449C-9866-F678C7962172}"/>
            </c:ext>
          </c:extLst>
        </c:ser>
        <c:ser>
          <c:idx val="1"/>
          <c:order val="1"/>
          <c:tx>
            <c:v>Cartes de paiement</c:v>
          </c:tx>
          <c:spPr>
            <a:solidFill>
              <a:srgbClr val="E33320"/>
            </a:solidFill>
            <a:ln>
              <a:noFill/>
            </a:ln>
            <a:effectLst/>
          </c:spPr>
          <c:invertIfNegative val="0"/>
          <c:cat>
            <c:numRef>
              <c:f>'Figure 2'!$J$10:$T$10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5'!$I$6:$S$6</c:f>
              <c:numCache>
                <c:formatCode>#\ ##0.0</c:formatCode>
                <c:ptCount val="11"/>
                <c:pt idx="0">
                  <c:v>38.883000000000003</c:v>
                </c:pt>
                <c:pt idx="1">
                  <c:v>39.673999999999999</c:v>
                </c:pt>
                <c:pt idx="2">
                  <c:v>44.9</c:v>
                </c:pt>
                <c:pt idx="3">
                  <c:v>48</c:v>
                </c:pt>
                <c:pt idx="4">
                  <c:v>49.9</c:v>
                </c:pt>
                <c:pt idx="5">
                  <c:v>50</c:v>
                </c:pt>
                <c:pt idx="6">
                  <c:v>54.8</c:v>
                </c:pt>
                <c:pt idx="7">
                  <c:v>54.9</c:v>
                </c:pt>
                <c:pt idx="8">
                  <c:v>55.49</c:v>
                </c:pt>
                <c:pt idx="9">
                  <c:v>62.89</c:v>
                </c:pt>
                <c:pt idx="10">
                  <c:v>82.442999999999998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38-449C-9866-F678C7962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063481264"/>
        <c:axId val="1063487920"/>
      </c:barChart>
      <c:lineChart>
        <c:grouping val="standard"/>
        <c:varyColors val="0"/>
        <c:ser>
          <c:idx val="2"/>
          <c:order val="2"/>
          <c:tx>
            <c:v>Nombre de cartes bancaires par habitant (échelle de droite)</c:v>
          </c:tx>
          <c:spPr>
            <a:ln w="28575" cap="rnd">
              <a:solidFill>
                <a:srgbClr val="264478"/>
              </a:solidFill>
              <a:round/>
            </a:ln>
            <a:effectLst/>
          </c:spPr>
          <c:marker>
            <c:symbol val="none"/>
          </c:marker>
          <c:cat>
            <c:numRef>
              <c:f>'Figure 2'!$J$10:$T$10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5'!$I$7:$S$7</c:f>
              <c:numCache>
                <c:formatCode>#,##0.00</c:formatCode>
                <c:ptCount val="11"/>
                <c:pt idx="0">
                  <c:v>0.2715800149718674</c:v>
                </c:pt>
                <c:pt idx="1">
                  <c:v>0.34726892238237439</c:v>
                </c:pt>
                <c:pt idx="2">
                  <c:v>0.38921908913575048</c:v>
                </c:pt>
                <c:pt idx="3">
                  <c:v>0.40591309868326209</c:v>
                </c:pt>
                <c:pt idx="4">
                  <c:v>0.41165695362350418</c:v>
                </c:pt>
                <c:pt idx="5">
                  <c:v>0.41562606097775373</c:v>
                </c:pt>
                <c:pt idx="6">
                  <c:v>0.38050682261208579</c:v>
                </c:pt>
                <c:pt idx="7">
                  <c:v>0.40939428425484609</c:v>
                </c:pt>
                <c:pt idx="8">
                  <c:v>0.46497669927701907</c:v>
                </c:pt>
                <c:pt idx="9">
                  <c:v>0.46279410011162814</c:v>
                </c:pt>
                <c:pt idx="10">
                  <c:v>0.49440309396977483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38-449C-9866-F678C7962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231632"/>
        <c:axId val="1418210832"/>
      </c:lineChart>
      <c:catAx>
        <c:axId val="1063481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3487920"/>
        <c:crosses val="autoZero"/>
        <c:auto val="1"/>
        <c:lblAlgn val="ctr"/>
        <c:lblOffset val="100"/>
        <c:noMultiLvlLbl val="0"/>
      </c:catAx>
      <c:valAx>
        <c:axId val="106348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3481264"/>
        <c:crosses val="autoZero"/>
        <c:crossBetween val="between"/>
      </c:valAx>
      <c:valAx>
        <c:axId val="1418210832"/>
        <c:scaling>
          <c:orientation val="minMax"/>
          <c:min val="0.25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8231632"/>
        <c:crosses val="max"/>
        <c:crossBetween val="between"/>
      </c:valAx>
      <c:catAx>
        <c:axId val="1418231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8210832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6.5189516421591334E-2"/>
          <c:y val="0.64287242763129737"/>
          <c:w val="0.86962096715681736"/>
          <c:h val="0.35712757236870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050" b="0">
                <a:solidFill>
                  <a:sysClr val="windowText" lastClr="000000"/>
                </a:solidFill>
              </a:rPr>
              <a:t>Évolution</a:t>
            </a:r>
            <a:r>
              <a:rPr lang="fr-FR" sz="1050" b="0" baseline="0">
                <a:solidFill>
                  <a:sysClr val="windowText" lastClr="000000"/>
                </a:solidFill>
              </a:rPr>
              <a:t> globale des encours de crédit aux entreprises (montant en millions d'euros)</a:t>
            </a:r>
            <a:endParaRPr lang="fr-FR" sz="1050" b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1.515073048476063E-2"/>
          <c:y val="3.7249170790186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5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0462969832988661"/>
          <c:y val="0.22386270417408849"/>
          <c:w val="0.7992305995407798"/>
          <c:h val="0.5844836189543382"/>
        </c:manualLayout>
      </c:layout>
      <c:barChart>
        <c:barDir val="col"/>
        <c:grouping val="clustered"/>
        <c:varyColors val="0"/>
        <c:ser>
          <c:idx val="0"/>
          <c:order val="0"/>
          <c:tx>
            <c:v>Montants bruts</c:v>
          </c:tx>
          <c:spPr>
            <a:solidFill>
              <a:srgbClr val="FF6600"/>
            </a:solidFill>
            <a:ln>
              <a:solidFill>
                <a:srgbClr val="FF6600"/>
              </a:solidFill>
            </a:ln>
            <a:effectLst/>
          </c:spPr>
          <c:invertIfNegative val="0"/>
          <c:cat>
            <c:numRef>
              <c:f>'Figure 6'!$L$3:$V$3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6'!$L$4:$V$4</c:f>
              <c:numCache>
                <c:formatCode>General</c:formatCode>
                <c:ptCount val="11"/>
                <c:pt idx="0">
                  <c:v>260.68464906999998</c:v>
                </c:pt>
                <c:pt idx="1">
                  <c:v>307.50415699999996</c:v>
                </c:pt>
                <c:pt idx="2">
                  <c:v>358.18304499999994</c:v>
                </c:pt>
                <c:pt idx="3">
                  <c:v>348.029404</c:v>
                </c:pt>
                <c:pt idx="4">
                  <c:v>352.66316289999997</c:v>
                </c:pt>
                <c:pt idx="5">
                  <c:v>356.35</c:v>
                </c:pt>
                <c:pt idx="6">
                  <c:v>416.71076799999992</c:v>
                </c:pt>
                <c:pt idx="7">
                  <c:v>441.524</c:v>
                </c:pt>
                <c:pt idx="8">
                  <c:v>449.52300000000002</c:v>
                </c:pt>
                <c:pt idx="9">
                  <c:v>538.26413300000002</c:v>
                </c:pt>
                <c:pt idx="10">
                  <c:v>601.87336200000004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B-4227-BB38-2105127A8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15328335"/>
        <c:axId val="1415358703"/>
      </c:barChart>
      <c:lineChart>
        <c:grouping val="standard"/>
        <c:varyColors val="0"/>
        <c:ser>
          <c:idx val="1"/>
          <c:order val="1"/>
          <c:tx>
            <c:v>Glissement annuel (échelle de droite)</c:v>
          </c:tx>
          <c:spPr>
            <a:ln w="28575" cap="rnd">
              <a:solidFill>
                <a:srgbClr val="264478"/>
              </a:solidFill>
              <a:round/>
            </a:ln>
            <a:effectLst/>
          </c:spPr>
          <c:marker>
            <c:symbol val="none"/>
          </c:marker>
          <c:cat>
            <c:numRef>
              <c:f>'Figure 6'!$L$3:$V$3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6'!$L$5:$V$5</c:f>
              <c:numCache>
                <c:formatCode>0.0%</c:formatCode>
                <c:ptCount val="11"/>
                <c:pt idx="0">
                  <c:v>-2.3699836549789022E-2</c:v>
                </c:pt>
                <c:pt idx="1">
                  <c:v>0.17960209048377007</c:v>
                </c:pt>
                <c:pt idx="2">
                  <c:v>0.16480716389144612</c:v>
                </c:pt>
                <c:pt idx="3">
                  <c:v>-2.8347631585967314E-2</c:v>
                </c:pt>
                <c:pt idx="4">
                  <c:v>1.3314274158283457E-2</c:v>
                </c:pt>
                <c:pt idx="5">
                  <c:v>1.045427333459692E-2</c:v>
                </c:pt>
                <c:pt idx="6">
                  <c:v>0.16938618773677527</c:v>
                </c:pt>
                <c:pt idx="7">
                  <c:v>5.9545454318569613E-2</c:v>
                </c:pt>
                <c:pt idx="8">
                  <c:v>1.8116795462987278E-2</c:v>
                </c:pt>
                <c:pt idx="9">
                  <c:v>0.19741177425849177</c:v>
                </c:pt>
                <c:pt idx="10">
                  <c:v>0.11817474934745476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B-4227-BB38-2105127A8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362447"/>
        <c:axId val="1415357039"/>
      </c:lineChart>
      <c:catAx>
        <c:axId val="14153283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5358703"/>
        <c:crosses val="autoZero"/>
        <c:auto val="1"/>
        <c:lblAlgn val="ctr"/>
        <c:lblOffset val="100"/>
        <c:tickMarkSkip val="1"/>
        <c:noMultiLvlLbl val="0"/>
      </c:catAx>
      <c:valAx>
        <c:axId val="141535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5328335"/>
        <c:crosses val="autoZero"/>
        <c:crossBetween val="between"/>
        <c:majorUnit val="100"/>
      </c:valAx>
      <c:valAx>
        <c:axId val="1415357039"/>
        <c:scaling>
          <c:orientation val="minMax"/>
          <c:max val="0.22000000000000003"/>
          <c:min val="-4.0000000000000008E-2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5362447"/>
        <c:crosses val="max"/>
        <c:crossBetween val="between"/>
        <c:majorUnit val="4.0000000000000008E-2"/>
      </c:valAx>
      <c:catAx>
        <c:axId val="14153624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15357039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1.9016488647319409E-3"/>
          <c:y val="0.89330614874332426"/>
          <c:w val="0.830454953177723"/>
          <c:h val="8.7299919821165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sz="105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rPr>
              <a:t>Évolution des encours de crédit aux entreprises (montant en millions d'euros)</a:t>
            </a:r>
          </a:p>
        </c:rich>
      </c:tx>
      <c:layout>
        <c:manualLayout>
          <c:xMode val="edge"/>
          <c:yMode val="edge"/>
          <c:x val="9.1627172195892295E-4"/>
          <c:y val="2.8776978417266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8749238098792149E-2"/>
          <c:y val="0.20965323913869408"/>
          <c:w val="0.88961227004758114"/>
          <c:h val="0.59937769770469274"/>
        </c:manualLayout>
      </c:layout>
      <c:lineChart>
        <c:grouping val="standard"/>
        <c:varyColors val="0"/>
        <c:ser>
          <c:idx val="0"/>
          <c:order val="0"/>
          <c:tx>
            <c:strRef>
              <c:f>'Figure 7'!$H$10</c:f>
              <c:strCache>
                <c:ptCount val="1"/>
                <c:pt idx="0">
                  <c:v>Crédits d'exploitation</c:v>
                </c:pt>
              </c:strCache>
            </c:strRef>
          </c:tx>
          <c:spPr>
            <a:ln w="28575" cap="rnd">
              <a:solidFill>
                <a:srgbClr val="264478"/>
              </a:solidFill>
              <a:round/>
            </a:ln>
            <a:effectLst/>
          </c:spPr>
          <c:marker>
            <c:symbol val="none"/>
          </c:marker>
          <c:cat>
            <c:numRef>
              <c:f>'Figure 6'!$L$3:$V$3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7'!$L$10:$V$10</c:f>
              <c:numCache>
                <c:formatCode>General</c:formatCode>
                <c:ptCount val="11"/>
                <c:pt idx="0">
                  <c:v>123.56711199999998</c:v>
                </c:pt>
                <c:pt idx="1">
                  <c:v>141.11163514</c:v>
                </c:pt>
                <c:pt idx="2">
                  <c:v>140.86412199999998</c:v>
                </c:pt>
                <c:pt idx="3">
                  <c:v>105.93849799999998</c:v>
                </c:pt>
                <c:pt idx="4">
                  <c:v>92.294978999999998</c:v>
                </c:pt>
                <c:pt idx="5">
                  <c:v>113.75109499999999</c:v>
                </c:pt>
                <c:pt idx="6">
                  <c:v>135.95035899999999</c:v>
                </c:pt>
                <c:pt idx="7">
                  <c:v>157.49422000000001</c:v>
                </c:pt>
                <c:pt idx="8">
                  <c:v>139.90275800000001</c:v>
                </c:pt>
                <c:pt idx="9">
                  <c:v>277.56083999999998</c:v>
                </c:pt>
                <c:pt idx="10">
                  <c:v>395.08390300000002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9-4C41-8DF4-EF7B4936C2B4}"/>
            </c:ext>
          </c:extLst>
        </c:ser>
        <c:ser>
          <c:idx val="1"/>
          <c:order val="1"/>
          <c:tx>
            <c:strRef>
              <c:f>'Figure 7'!$H$11</c:f>
              <c:strCache>
                <c:ptCount val="1"/>
                <c:pt idx="0">
                  <c:v>Crédits d'investissement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none"/>
          </c:marker>
          <c:cat>
            <c:numRef>
              <c:f>'Figure 6'!$L$3:$V$3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7'!$L$11:$V$11</c:f>
              <c:numCache>
                <c:formatCode>General</c:formatCode>
                <c:ptCount val="11"/>
                <c:pt idx="0">
                  <c:v>753.80936519999989</c:v>
                </c:pt>
                <c:pt idx="1">
                  <c:v>775.38406050000003</c:v>
                </c:pt>
                <c:pt idx="2">
                  <c:v>969.01738699999987</c:v>
                </c:pt>
                <c:pt idx="3">
                  <c:v>1049.6884190000001</c:v>
                </c:pt>
                <c:pt idx="4">
                  <c:v>1087.2594933</c:v>
                </c:pt>
                <c:pt idx="5">
                  <c:v>1015.88574985</c:v>
                </c:pt>
                <c:pt idx="6">
                  <c:v>1026.007871</c:v>
                </c:pt>
                <c:pt idx="7">
                  <c:v>1058.738145</c:v>
                </c:pt>
                <c:pt idx="8">
                  <c:v>1056.7901159999999</c:v>
                </c:pt>
                <c:pt idx="9">
                  <c:v>1079.2453209999999</c:v>
                </c:pt>
                <c:pt idx="10">
                  <c:v>1078.6592169999999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9-4C41-8DF4-EF7B4936C2B4}"/>
            </c:ext>
          </c:extLst>
        </c:ser>
        <c:ser>
          <c:idx val="2"/>
          <c:order val="2"/>
          <c:tx>
            <c:strRef>
              <c:f>'Figure 7'!$H$12</c:f>
              <c:strCache>
                <c:ptCount val="1"/>
                <c:pt idx="0">
                  <c:v>Crédits immobiliers</c:v>
                </c:pt>
              </c:strCache>
            </c:strRef>
          </c:tx>
          <c:spPr>
            <a:ln w="28575" cap="rnd">
              <a:solidFill>
                <a:srgbClr val="E33320"/>
              </a:solidFill>
              <a:round/>
            </a:ln>
            <a:effectLst/>
          </c:spPr>
          <c:marker>
            <c:symbol val="none"/>
          </c:marker>
          <c:cat>
            <c:numRef>
              <c:f>'Figure 6'!$L$3:$V$3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7'!$L$12:$V$12</c:f>
              <c:numCache>
                <c:formatCode>General</c:formatCode>
                <c:ptCount val="11"/>
                <c:pt idx="0">
                  <c:v>192.18497416000002</c:v>
                </c:pt>
                <c:pt idx="1">
                  <c:v>212.86236289999999</c:v>
                </c:pt>
                <c:pt idx="2">
                  <c:v>224.36622499999999</c:v>
                </c:pt>
                <c:pt idx="3">
                  <c:v>237.56595899999999</c:v>
                </c:pt>
                <c:pt idx="4">
                  <c:v>228.03669099999999</c:v>
                </c:pt>
                <c:pt idx="5">
                  <c:v>287.96641299999999</c:v>
                </c:pt>
                <c:pt idx="6">
                  <c:v>352.10946799999999</c:v>
                </c:pt>
                <c:pt idx="7">
                  <c:v>510.17815400000001</c:v>
                </c:pt>
                <c:pt idx="8">
                  <c:v>614.18667599999992</c:v>
                </c:pt>
                <c:pt idx="9">
                  <c:v>639.314572</c:v>
                </c:pt>
                <c:pt idx="10">
                  <c:v>751.63426300000003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A9-4C41-8DF4-EF7B4936C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752064"/>
        <c:axId val="235770240"/>
      </c:lineChart>
      <c:catAx>
        <c:axId val="235752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577024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235770240"/>
        <c:scaling>
          <c:orientation val="minMax"/>
          <c:max val="115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5752064"/>
        <c:crossesAt val="1"/>
        <c:crossBetween val="between"/>
        <c:majorUnit val="100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8.439808885275478E-2"/>
          <c:y val="0.90582810034258954"/>
          <c:w val="0.89297107663522257"/>
          <c:h val="8.464010754870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533" footer="0.4921259845000053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50" b="0">
                <a:solidFill>
                  <a:sysClr val="windowText" lastClr="000000"/>
                </a:solidFill>
              </a:rPr>
              <a:t>E</a:t>
            </a:r>
            <a:r>
              <a:rPr lang="fr-FR" sz="1050" b="0" baseline="0">
                <a:solidFill>
                  <a:sysClr val="windowText" lastClr="000000"/>
                </a:solidFill>
              </a:rPr>
              <a:t>ncours de crédit aux ménages (montant en millions d'euros)</a:t>
            </a:r>
            <a:endParaRPr lang="fr-FR" sz="1050" b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1.936932577181515E-2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Encours</c:v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numRef>
              <c:f>'Figure 6'!$L$3:$V$3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8'!$L$4:$V$4</c:f>
              <c:numCache>
                <c:formatCode>General</c:formatCode>
                <c:ptCount val="11"/>
                <c:pt idx="0">
                  <c:v>961.65112899999997</c:v>
                </c:pt>
                <c:pt idx="1">
                  <c:v>1003.04131397</c:v>
                </c:pt>
                <c:pt idx="2">
                  <c:v>1038.0461930000001</c:v>
                </c:pt>
                <c:pt idx="3">
                  <c:v>1083.321152</c:v>
                </c:pt>
                <c:pt idx="4">
                  <c:v>1213.6783406</c:v>
                </c:pt>
                <c:pt idx="5">
                  <c:v>1380.182</c:v>
                </c:pt>
                <c:pt idx="6">
                  <c:v>1570.8082999999999</c:v>
                </c:pt>
                <c:pt idx="7">
                  <c:v>1727.348784</c:v>
                </c:pt>
                <c:pt idx="8">
                  <c:v>1929.1420000000001</c:v>
                </c:pt>
                <c:pt idx="9">
                  <c:v>2124.8463309999997</c:v>
                </c:pt>
                <c:pt idx="10">
                  <c:v>2241.1639779999996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B-4373-A3BF-4883EDA75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1612543"/>
        <c:axId val="1341603807"/>
      </c:barChart>
      <c:lineChart>
        <c:grouping val="standard"/>
        <c:varyColors val="0"/>
        <c:ser>
          <c:idx val="1"/>
          <c:order val="1"/>
          <c:tx>
            <c:v>Glissement annuel (échelle de droite)</c:v>
          </c:tx>
          <c:spPr>
            <a:ln w="28575" cap="rnd">
              <a:solidFill>
                <a:srgbClr val="264478"/>
              </a:solidFill>
              <a:round/>
            </a:ln>
            <a:effectLst/>
          </c:spPr>
          <c:marker>
            <c:symbol val="none"/>
          </c:marker>
          <c:cat>
            <c:multiLvlStrRef>
              <c:f>'CEROM 2022'!#REF!</c:f>
            </c:multiLvlStrRef>
          </c:cat>
          <c:val>
            <c:numRef>
              <c:f>'Figure 8'!$L$5:$V$5</c:f>
              <c:numCache>
                <c:formatCode>0.0%</c:formatCode>
                <c:ptCount val="11"/>
                <c:pt idx="0">
                  <c:v>4.4064183519151978E-2</c:v>
                </c:pt>
                <c:pt idx="1">
                  <c:v>4.3040749105177856E-2</c:v>
                </c:pt>
                <c:pt idx="2">
                  <c:v>3.4898741001456957E-2</c:v>
                </c:pt>
                <c:pt idx="3">
                  <c:v>4.3615553243496086E-2</c:v>
                </c:pt>
                <c:pt idx="4">
                  <c:v>0.1203310655933727</c:v>
                </c:pt>
                <c:pt idx="5">
                  <c:v>0.13718928140192932</c:v>
                </c:pt>
                <c:pt idx="6">
                  <c:v>0.13811678459797316</c:v>
                </c:pt>
                <c:pt idx="7">
                  <c:v>9.9656007674520319E-2</c:v>
                </c:pt>
                <c:pt idx="8">
                  <c:v>0.11682250734140087</c:v>
                </c:pt>
                <c:pt idx="9">
                  <c:v>0.10144630670007682</c:v>
                </c:pt>
                <c:pt idx="10">
                  <c:v>5.4741674869851931E-2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B-4373-A3BF-4883EDA75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587583"/>
        <c:axId val="1341609215"/>
      </c:lineChart>
      <c:catAx>
        <c:axId val="134161254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41603807"/>
        <c:crosses val="autoZero"/>
        <c:auto val="1"/>
        <c:lblAlgn val="ctr"/>
        <c:lblOffset val="100"/>
        <c:tickMarkSkip val="1"/>
        <c:noMultiLvlLbl val="0"/>
      </c:catAx>
      <c:valAx>
        <c:axId val="1341603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41612543"/>
        <c:crosses val="autoZero"/>
        <c:crossBetween val="between"/>
        <c:majorUnit val="250"/>
      </c:valAx>
      <c:valAx>
        <c:axId val="1341609215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41587583"/>
        <c:crosses val="max"/>
        <c:crossBetween val="between"/>
        <c:majorUnit val="1.5000000000000003E-2"/>
      </c:valAx>
      <c:catAx>
        <c:axId val="134158758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41609215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9.8042676673627052E-2"/>
          <c:y val="0.89197110691742043"/>
          <c:w val="0.84874805617971594"/>
          <c:h val="7.96935920200057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6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050">
                <a:latin typeface="+mn-lt"/>
              </a:rPr>
              <a:t>Évolution des encours de crédit aux ménages (montant en millions d'euros)</a:t>
            </a:r>
            <a:r>
              <a:rPr lang="fr-FR" sz="1050" baseline="0">
                <a:latin typeface="+mn-lt"/>
              </a:rPr>
              <a:t> </a:t>
            </a:r>
            <a:endParaRPr lang="fr-FR" sz="1050">
              <a:latin typeface="+mn-lt"/>
            </a:endParaRPr>
          </a:p>
        </c:rich>
      </c:tx>
      <c:layout>
        <c:manualLayout>
          <c:xMode val="edge"/>
          <c:yMode val="edge"/>
          <c:x val="2.4350265040399364E-3"/>
          <c:y val="3.129516217880171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6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9797614160789154E-2"/>
          <c:y val="0.18944980639423351"/>
          <c:w val="0.88961227004758114"/>
          <c:h val="0.58717147928051661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9'!$G$3</c:f>
              <c:strCache>
                <c:ptCount val="1"/>
                <c:pt idx="0">
                  <c:v>Crédits à la consommation</c:v>
                </c:pt>
              </c:strCache>
            </c:strRef>
          </c:tx>
          <c:spPr>
            <a:ln w="28575" cap="rnd" cmpd="sng" algn="ctr">
              <a:solidFill>
                <a:srgbClr val="26447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6'!$L$3:$V$3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9'!$K$3:$U$3</c:f>
              <c:numCache>
                <c:formatCode>General</c:formatCode>
                <c:ptCount val="11"/>
                <c:pt idx="0">
                  <c:v>458.38677999999999</c:v>
                </c:pt>
                <c:pt idx="1">
                  <c:v>454.72687999999994</c:v>
                </c:pt>
                <c:pt idx="2">
                  <c:v>458.41313100000002</c:v>
                </c:pt>
                <c:pt idx="3">
                  <c:v>509.43424000000005</c:v>
                </c:pt>
                <c:pt idx="4">
                  <c:v>572.40464199999997</c:v>
                </c:pt>
                <c:pt idx="5">
                  <c:v>669.83638699999995</c:v>
                </c:pt>
                <c:pt idx="6">
                  <c:v>801.99410799999998</c:v>
                </c:pt>
                <c:pt idx="7">
                  <c:v>921.58040000000005</c:v>
                </c:pt>
                <c:pt idx="8">
                  <c:v>1096.298297</c:v>
                </c:pt>
                <c:pt idx="9">
                  <c:v>1202.752354</c:v>
                </c:pt>
                <c:pt idx="10">
                  <c:v>1312.9068870000001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6-4A43-8625-7885B4237ED1}"/>
            </c:ext>
          </c:extLst>
        </c:ser>
        <c:ser>
          <c:idx val="2"/>
          <c:order val="1"/>
          <c:tx>
            <c:strRef>
              <c:f>'Figure 9'!$G$4</c:f>
              <c:strCache>
                <c:ptCount val="1"/>
                <c:pt idx="0">
                  <c:v>Crédits immobiliers</c:v>
                </c:pt>
              </c:strCache>
            </c:strRef>
          </c:tx>
          <c:spPr>
            <a:ln w="28575" cap="rnd" cmpd="sng" algn="ctr">
              <a:solidFill>
                <a:srgbClr val="FF66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6'!$L$3:$V$3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'Figure 9'!$K$4:$U$4</c:f>
              <c:numCache>
                <c:formatCode>General</c:formatCode>
                <c:ptCount val="11"/>
                <c:pt idx="0">
                  <c:v>503.26434899999992</c:v>
                </c:pt>
                <c:pt idx="1">
                  <c:v>548.30443396999999</c:v>
                </c:pt>
                <c:pt idx="2">
                  <c:v>579.54306199999996</c:v>
                </c:pt>
                <c:pt idx="3">
                  <c:v>573.88691199999994</c:v>
                </c:pt>
                <c:pt idx="4">
                  <c:v>641.04669860000001</c:v>
                </c:pt>
                <c:pt idx="5">
                  <c:v>709.96482399999991</c:v>
                </c:pt>
                <c:pt idx="6">
                  <c:v>768.08583799999997</c:v>
                </c:pt>
                <c:pt idx="7">
                  <c:v>803.64305899999999</c:v>
                </c:pt>
                <c:pt idx="8">
                  <c:v>855.03877499999999</c:v>
                </c:pt>
                <c:pt idx="9">
                  <c:v>920.0549309999999</c:v>
                </c:pt>
                <c:pt idx="10">
                  <c:v>926.66305699999998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6-4A43-8625-7885B4237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752064"/>
        <c:axId val="235770240"/>
      </c:lineChart>
      <c:catAx>
        <c:axId val="235752064"/>
        <c:scaling>
          <c:orientation val="minMax"/>
        </c:scaling>
        <c:delete val="0"/>
        <c:axPos val="b"/>
        <c:majorGridlines>
          <c:spPr>
            <a:ln w="12700" cap="flat" cmpd="sng" algn="ctr">
              <a:noFill/>
              <a:prstDash val="sysDash"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fr-FR"/>
          </a:p>
        </c:txPr>
        <c:crossAx val="23577024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235770240"/>
        <c:scaling>
          <c:orientation val="minMax"/>
          <c:min val="40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cross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fr-FR"/>
          </a:p>
        </c:txPr>
        <c:crossAx val="2357520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1.7839310370563868E-2"/>
          <c:y val="0.87778393441560543"/>
          <c:w val="0.95789901854685211"/>
          <c:h val="0.12221606558439455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35" b="0" i="0" u="none" strike="noStrike" kern="1200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533" footer="0.4921259845000053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73026</xdr:rowOff>
    </xdr:from>
    <xdr:to>
      <xdr:col>3</xdr:col>
      <xdr:colOff>628650</xdr:colOff>
      <xdr:row>22</xdr:row>
      <xdr:rowOff>103189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266699</xdr:colOff>
      <xdr:row>2</xdr:row>
      <xdr:rowOff>0</xdr:rowOff>
    </xdr:from>
    <xdr:to>
      <xdr:col>3</xdr:col>
      <xdr:colOff>552449</xdr:colOff>
      <xdr:row>4</xdr:row>
      <xdr:rowOff>21300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C7427708-9318-49F9-B9D7-ACF972AFAF18}"/>
            </a:ext>
          </a:extLst>
        </xdr:cNvPr>
        <xdr:cNvSpPr txBox="1"/>
      </xdr:nvSpPr>
      <xdr:spPr>
        <a:xfrm>
          <a:off x="266699" y="1276350"/>
          <a:ext cx="4171950" cy="3388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lang="en-GB" sz="11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Une accessibilité croissante aux services bancaires</a:t>
          </a:r>
          <a:endParaRPr lang="en-GB" sz="11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19050</xdr:colOff>
      <xdr:row>2</xdr:row>
      <xdr:rowOff>1</xdr:rowOff>
    </xdr:from>
    <xdr:to>
      <xdr:col>0</xdr:col>
      <xdr:colOff>286005</xdr:colOff>
      <xdr:row>4</xdr:row>
      <xdr:rowOff>21301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5363436-9C55-4633-93BD-A854BFCA7475}"/>
            </a:ext>
          </a:extLst>
        </xdr:cNvPr>
        <xdr:cNvSpPr txBox="1"/>
      </xdr:nvSpPr>
      <xdr:spPr>
        <a:xfrm>
          <a:off x="19050" y="1276351"/>
          <a:ext cx="266955" cy="338800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3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</xdr:colOff>
      <xdr:row>2</xdr:row>
      <xdr:rowOff>162152</xdr:rowOff>
    </xdr:from>
    <xdr:to>
      <xdr:col>5</xdr:col>
      <xdr:colOff>84137</xdr:colOff>
      <xdr:row>18</xdr:row>
      <xdr:rowOff>150812</xdr:rowOff>
    </xdr:to>
    <xdr:graphicFrame macro="">
      <xdr:nvGraphicFramePr>
        <xdr:cNvPr id="2" name="Chart 1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400050</xdr:colOff>
      <xdr:row>1</xdr:row>
      <xdr:rowOff>0</xdr:rowOff>
    </xdr:from>
    <xdr:to>
      <xdr:col>4</xdr:col>
      <xdr:colOff>695325</xdr:colOff>
      <xdr:row>2</xdr:row>
      <xdr:rowOff>152627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C7427708-9318-49F9-B9D7-ACF972AFAF18}"/>
            </a:ext>
          </a:extLst>
        </xdr:cNvPr>
        <xdr:cNvSpPr txBox="1"/>
      </xdr:nvSpPr>
      <xdr:spPr>
        <a:xfrm>
          <a:off x="20478750" y="158750"/>
          <a:ext cx="3343275" cy="31137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lang="en-GB" sz="11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Répartition accrue </a:t>
          </a:r>
          <a:r>
            <a:rPr lang="en-GB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des crédits aux ménages</a:t>
          </a:r>
        </a:p>
      </xdr:txBody>
    </xdr:sp>
    <xdr:clientData/>
  </xdr:twoCellAnchor>
  <xdr:twoCellAnchor>
    <xdr:from>
      <xdr:col>0</xdr:col>
      <xdr:colOff>0</xdr:colOff>
      <xdr:row>1</xdr:row>
      <xdr:rowOff>1</xdr:rowOff>
    </xdr:from>
    <xdr:to>
      <xdr:col>0</xdr:col>
      <xdr:colOff>400050</xdr:colOff>
      <xdr:row>2</xdr:row>
      <xdr:rowOff>141741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5363436-9C55-4633-93BD-A854BFCA7475}"/>
            </a:ext>
          </a:extLst>
        </xdr:cNvPr>
        <xdr:cNvSpPr txBox="1"/>
      </xdr:nvSpPr>
      <xdr:spPr>
        <a:xfrm>
          <a:off x="20078700" y="158751"/>
          <a:ext cx="400050" cy="300490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3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17463</xdr:rowOff>
    </xdr:from>
    <xdr:to>
      <xdr:col>5</xdr:col>
      <xdr:colOff>650875</xdr:colOff>
      <xdr:row>18</xdr:row>
      <xdr:rowOff>114300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485774</xdr:colOff>
      <xdr:row>1</xdr:row>
      <xdr:rowOff>0</xdr:rowOff>
    </xdr:from>
    <xdr:to>
      <xdr:col>5</xdr:col>
      <xdr:colOff>603250</xdr:colOff>
      <xdr:row>3</xdr:row>
      <xdr:rowOff>57813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C7427708-9318-49F9-B9D7-ACF972AFAF18}"/>
            </a:ext>
          </a:extLst>
        </xdr:cNvPr>
        <xdr:cNvSpPr txBox="1"/>
      </xdr:nvSpPr>
      <xdr:spPr>
        <a:xfrm>
          <a:off x="20564474" y="4260850"/>
          <a:ext cx="3927476" cy="37531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lang="en-GB" sz="11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Soutien aux collectivités locales en demi teinte</a:t>
          </a:r>
          <a:endParaRPr lang="en-GB" sz="11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76200</xdr:colOff>
      <xdr:row>1</xdr:row>
      <xdr:rowOff>1</xdr:rowOff>
    </xdr:from>
    <xdr:to>
      <xdr:col>0</xdr:col>
      <xdr:colOff>495300</xdr:colOff>
      <xdr:row>3</xdr:row>
      <xdr:rowOff>57814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5363436-9C55-4633-93BD-A854BFCA7475}"/>
            </a:ext>
          </a:extLst>
        </xdr:cNvPr>
        <xdr:cNvSpPr txBox="1"/>
      </xdr:nvSpPr>
      <xdr:spPr>
        <a:xfrm>
          <a:off x="20154900" y="4260851"/>
          <a:ext cx="419100" cy="375313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3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10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95251</xdr:rowOff>
    </xdr:from>
    <xdr:to>
      <xdr:col>5</xdr:col>
      <xdr:colOff>690562</xdr:colOff>
      <xdr:row>18</xdr:row>
      <xdr:rowOff>134939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409574</xdr:colOff>
      <xdr:row>1</xdr:row>
      <xdr:rowOff>0</xdr:rowOff>
    </xdr:from>
    <xdr:to>
      <xdr:col>5</xdr:col>
      <xdr:colOff>690562</xdr:colOff>
      <xdr:row>3</xdr:row>
      <xdr:rowOff>57813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C7427708-9318-49F9-B9D7-ACF972AFAF18}"/>
            </a:ext>
          </a:extLst>
        </xdr:cNvPr>
        <xdr:cNvSpPr txBox="1"/>
      </xdr:nvSpPr>
      <xdr:spPr>
        <a:xfrm>
          <a:off x="25060274" y="4260850"/>
          <a:ext cx="3709988" cy="37531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lang="en-GB" sz="11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Augmentation globale des dépôts pour l'ensemble des agents</a:t>
          </a:r>
          <a:endParaRPr lang="en-GB" sz="11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47625</xdr:colOff>
      <xdr:row>1</xdr:row>
      <xdr:rowOff>7939</xdr:rowOff>
    </xdr:from>
    <xdr:to>
      <xdr:col>0</xdr:col>
      <xdr:colOff>466725</xdr:colOff>
      <xdr:row>3</xdr:row>
      <xdr:rowOff>65752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5363436-9C55-4633-93BD-A854BFCA7475}"/>
            </a:ext>
          </a:extLst>
        </xdr:cNvPr>
        <xdr:cNvSpPr txBox="1"/>
      </xdr:nvSpPr>
      <xdr:spPr>
        <a:xfrm>
          <a:off x="24698325" y="4268789"/>
          <a:ext cx="419100" cy="375313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3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11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100014</xdr:rowOff>
    </xdr:from>
    <xdr:to>
      <xdr:col>5</xdr:col>
      <xdr:colOff>825501</xdr:colOff>
      <xdr:row>19</xdr:row>
      <xdr:rowOff>142875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1</xdr:row>
      <xdr:rowOff>55563</xdr:rowOff>
    </xdr:from>
    <xdr:to>
      <xdr:col>6</xdr:col>
      <xdr:colOff>12700</xdr:colOff>
      <xdr:row>3</xdr:row>
      <xdr:rowOff>111124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C7427708-9318-49F9-B9D7-ACF972AFAF18}"/>
            </a:ext>
          </a:extLst>
        </xdr:cNvPr>
        <xdr:cNvSpPr txBox="1"/>
      </xdr:nvSpPr>
      <xdr:spPr>
        <a:xfrm>
          <a:off x="381000" y="214313"/>
          <a:ext cx="4203700" cy="37306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lang="en-GB" sz="11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Baisse sur le long terme des incidents de paiement</a:t>
          </a:r>
          <a:endParaRPr lang="en-GB" sz="11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19050</xdr:colOff>
      <xdr:row>1</xdr:row>
      <xdr:rowOff>47625</xdr:rowOff>
    </xdr:from>
    <xdr:to>
      <xdr:col>0</xdr:col>
      <xdr:colOff>444500</xdr:colOff>
      <xdr:row>3</xdr:row>
      <xdr:rowOff>103188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5363436-9C55-4633-93BD-A854BFCA7475}"/>
            </a:ext>
          </a:extLst>
        </xdr:cNvPr>
        <xdr:cNvSpPr txBox="1"/>
      </xdr:nvSpPr>
      <xdr:spPr>
        <a:xfrm>
          <a:off x="24669750" y="47625"/>
          <a:ext cx="425450" cy="373063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3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19050</xdr:rowOff>
    </xdr:from>
    <xdr:to>
      <xdr:col>6</xdr:col>
      <xdr:colOff>733425</xdr:colOff>
      <xdr:row>20</xdr:row>
      <xdr:rowOff>9525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304799</xdr:colOff>
      <xdr:row>1</xdr:row>
      <xdr:rowOff>0</xdr:rowOff>
    </xdr:from>
    <xdr:to>
      <xdr:col>6</xdr:col>
      <xdr:colOff>733425</xdr:colOff>
      <xdr:row>3</xdr:row>
      <xdr:rowOff>21300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C7427708-9318-49F9-B9D7-ACF972AFAF18}"/>
            </a:ext>
          </a:extLst>
        </xdr:cNvPr>
        <xdr:cNvSpPr txBox="1"/>
      </xdr:nvSpPr>
      <xdr:spPr>
        <a:xfrm>
          <a:off x="4952999" y="1276350"/>
          <a:ext cx="4257676" cy="3388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lang="en-GB" sz="11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De plus en plus de mahorais sont bancarisés</a:t>
          </a:r>
          <a:endParaRPr lang="en-GB" sz="11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57150</xdr:colOff>
      <xdr:row>1</xdr:row>
      <xdr:rowOff>1</xdr:rowOff>
    </xdr:from>
    <xdr:to>
      <xdr:col>1</xdr:col>
      <xdr:colOff>357393</xdr:colOff>
      <xdr:row>3</xdr:row>
      <xdr:rowOff>21301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5363436-9C55-4633-93BD-A854BFCA7475}"/>
            </a:ext>
          </a:extLst>
        </xdr:cNvPr>
        <xdr:cNvSpPr txBox="1"/>
      </xdr:nvSpPr>
      <xdr:spPr>
        <a:xfrm>
          <a:off x="4705350" y="1276351"/>
          <a:ext cx="300243" cy="338800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3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-1</xdr:colOff>
      <xdr:row>4</xdr:row>
      <xdr:rowOff>47625</xdr:rowOff>
    </xdr:from>
    <xdr:to>
      <xdr:col>5</xdr:col>
      <xdr:colOff>531813</xdr:colOff>
      <xdr:row>21</xdr:row>
      <xdr:rowOff>47625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371472</xdr:colOff>
      <xdr:row>2</xdr:row>
      <xdr:rowOff>127000</xdr:rowOff>
    </xdr:from>
    <xdr:to>
      <xdr:col>5</xdr:col>
      <xdr:colOff>523875</xdr:colOff>
      <xdr:row>4</xdr:row>
      <xdr:rowOff>150814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C7427708-9318-49F9-B9D7-ACF972AFAF18}"/>
            </a:ext>
          </a:extLst>
        </xdr:cNvPr>
        <xdr:cNvSpPr txBox="1"/>
      </xdr:nvSpPr>
      <xdr:spPr>
        <a:xfrm>
          <a:off x="5019672" y="4845050"/>
          <a:ext cx="4146553" cy="30956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lang="en-GB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 circulation fiduciaire a </a:t>
          </a:r>
          <a:r>
            <a:rPr lang="en-GB" sz="11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plus que doublé en 10 ans</a:t>
          </a:r>
          <a:endParaRPr lang="en-GB" sz="11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104774</xdr:colOff>
      <xdr:row>2</xdr:row>
      <xdr:rowOff>119063</xdr:rowOff>
    </xdr:from>
    <xdr:to>
      <xdr:col>0</xdr:col>
      <xdr:colOff>428625</xdr:colOff>
      <xdr:row>4</xdr:row>
      <xdr:rowOff>141950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45363436-9C55-4633-93BD-A854BFCA7475}"/>
            </a:ext>
          </a:extLst>
        </xdr:cNvPr>
        <xdr:cNvSpPr txBox="1"/>
      </xdr:nvSpPr>
      <xdr:spPr>
        <a:xfrm>
          <a:off x="4752974" y="4843463"/>
          <a:ext cx="323851" cy="302287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3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101600</xdr:rowOff>
    </xdr:from>
    <xdr:to>
      <xdr:col>5</xdr:col>
      <xdr:colOff>142875</xdr:colOff>
      <xdr:row>16</xdr:row>
      <xdr:rowOff>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323850</xdr:colOff>
      <xdr:row>1</xdr:row>
      <xdr:rowOff>0</xdr:rowOff>
    </xdr:from>
    <xdr:to>
      <xdr:col>4</xdr:col>
      <xdr:colOff>754062</xdr:colOff>
      <xdr:row>3</xdr:row>
      <xdr:rowOff>21300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C7427708-9318-49F9-B9D7-ACF972AFAF18}"/>
            </a:ext>
          </a:extLst>
        </xdr:cNvPr>
        <xdr:cNvSpPr txBox="1"/>
      </xdr:nvSpPr>
      <xdr:spPr>
        <a:xfrm>
          <a:off x="10299700" y="1270000"/>
          <a:ext cx="3675062" cy="3388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lang="en-GB" sz="11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Croissance soutenue des émissions de billets</a:t>
          </a:r>
          <a:endParaRPr lang="en-GB" sz="11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31750</xdr:colOff>
      <xdr:row>1</xdr:row>
      <xdr:rowOff>1</xdr:rowOff>
    </xdr:from>
    <xdr:to>
      <xdr:col>0</xdr:col>
      <xdr:colOff>343155</xdr:colOff>
      <xdr:row>3</xdr:row>
      <xdr:rowOff>21301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5363436-9C55-4633-93BD-A854BFCA7475}"/>
            </a:ext>
          </a:extLst>
        </xdr:cNvPr>
        <xdr:cNvSpPr txBox="1"/>
      </xdr:nvSpPr>
      <xdr:spPr>
        <a:xfrm>
          <a:off x="10007600" y="1270001"/>
          <a:ext cx="311405" cy="338800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3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1</xdr:row>
      <xdr:rowOff>0</xdr:rowOff>
    </xdr:from>
    <xdr:to>
      <xdr:col>3</xdr:col>
      <xdr:colOff>676275</xdr:colOff>
      <xdr:row>3</xdr:row>
      <xdr:rowOff>21300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7427708-9318-49F9-B9D7-ACF972AFAF18}"/>
            </a:ext>
          </a:extLst>
        </xdr:cNvPr>
        <xdr:cNvSpPr txBox="1"/>
      </xdr:nvSpPr>
      <xdr:spPr>
        <a:xfrm>
          <a:off x="285749" y="4838700"/>
          <a:ext cx="4276726" cy="3388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lang="en-GB" sz="11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Une bancarisation accrue nécéssitant plus de cartes bancaires</a:t>
          </a:r>
          <a:endParaRPr lang="en-GB" sz="11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38100</xdr:colOff>
      <xdr:row>1</xdr:row>
      <xdr:rowOff>1</xdr:rowOff>
    </xdr:from>
    <xdr:to>
      <xdr:col>0</xdr:col>
      <xdr:colOff>305055</xdr:colOff>
      <xdr:row>3</xdr:row>
      <xdr:rowOff>21301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45363436-9C55-4633-93BD-A854BFCA7475}"/>
            </a:ext>
          </a:extLst>
        </xdr:cNvPr>
        <xdr:cNvSpPr txBox="1"/>
      </xdr:nvSpPr>
      <xdr:spPr>
        <a:xfrm>
          <a:off x="38100" y="4838701"/>
          <a:ext cx="266955" cy="338800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3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</a:t>
          </a:r>
        </a:p>
      </xdr:txBody>
    </xdr:sp>
    <xdr:clientData/>
  </xdr:twoCellAnchor>
  <xdr:twoCellAnchor>
    <xdr:from>
      <xdr:col>0</xdr:col>
      <xdr:colOff>0</xdr:colOff>
      <xdr:row>3</xdr:row>
      <xdr:rowOff>38100</xdr:rowOff>
    </xdr:from>
    <xdr:to>
      <xdr:col>3</xdr:col>
      <xdr:colOff>704849</xdr:colOff>
      <xdr:row>20</xdr:row>
      <xdr:rowOff>38653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93663</xdr:rowOff>
    </xdr:from>
    <xdr:to>
      <xdr:col>6</xdr:col>
      <xdr:colOff>7937</xdr:colOff>
      <xdr:row>20</xdr:row>
      <xdr:rowOff>142875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452438</xdr:colOff>
      <xdr:row>2</xdr:row>
      <xdr:rowOff>42333</xdr:rowOff>
    </xdr:from>
    <xdr:to>
      <xdr:col>6</xdr:col>
      <xdr:colOff>23812</xdr:colOff>
      <xdr:row>5</xdr:row>
      <xdr:rowOff>23812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C7427708-9318-49F9-B9D7-ACF972AFAF18}"/>
            </a:ext>
          </a:extLst>
        </xdr:cNvPr>
        <xdr:cNvSpPr txBox="1"/>
      </xdr:nvSpPr>
      <xdr:spPr>
        <a:xfrm>
          <a:off x="10428288" y="4461933"/>
          <a:ext cx="3578224" cy="40057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lang="en-GB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Les crédits </a:t>
          </a:r>
          <a:r>
            <a:rPr lang="en-GB" sz="11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accordés aux entreprises ont doublé...</a:t>
          </a:r>
          <a:endParaRPr lang="en-GB" sz="11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754063</xdr:colOff>
      <xdr:row>2</xdr:row>
      <xdr:rowOff>63500</xdr:rowOff>
    </xdr:from>
    <xdr:to>
      <xdr:col>1</xdr:col>
      <xdr:colOff>500063</xdr:colOff>
      <xdr:row>5</xdr:row>
      <xdr:rowOff>31750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45363436-9C55-4633-93BD-A854BFCA7475}"/>
            </a:ext>
          </a:extLst>
        </xdr:cNvPr>
        <xdr:cNvSpPr txBox="1"/>
      </xdr:nvSpPr>
      <xdr:spPr>
        <a:xfrm>
          <a:off x="9967913" y="4483100"/>
          <a:ext cx="508000" cy="387350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3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</a:t>
          </a: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0.64928</cdr:x>
      <cdr:y>0.89818</cdr:y>
    </cdr:from>
    <cdr:to>
      <cdr:x>0.94451</cdr:x>
      <cdr:y>0.98909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786063" y="2352675"/>
          <a:ext cx="12668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0.58935</cdr:x>
      <cdr:y>0.89091</cdr:y>
    </cdr:from>
    <cdr:to>
      <cdr:x>0.97114</cdr:x>
      <cdr:y>0.97818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528888" y="2333625"/>
          <a:ext cx="1638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700" i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31750</xdr:rowOff>
    </xdr:from>
    <xdr:to>
      <xdr:col>5</xdr:col>
      <xdr:colOff>698500</xdr:colOff>
      <xdr:row>18</xdr:row>
      <xdr:rowOff>142874</xdr:rowOff>
    </xdr:to>
    <xdr:graphicFrame macro="">
      <xdr:nvGraphicFramePr>
        <xdr:cNvPr id="2" name="Chart 1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444500</xdr:colOff>
      <xdr:row>0</xdr:row>
      <xdr:rowOff>158748</xdr:rowOff>
    </xdr:from>
    <xdr:to>
      <xdr:col>6</xdr:col>
      <xdr:colOff>7936</xdr:colOff>
      <xdr:row>3</xdr:row>
      <xdr:rowOff>55562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C7427708-9318-49F9-B9D7-ACF972AFAF18}"/>
            </a:ext>
          </a:extLst>
        </xdr:cNvPr>
        <xdr:cNvSpPr txBox="1"/>
      </xdr:nvSpPr>
      <xdr:spPr>
        <a:xfrm>
          <a:off x="15189200" y="158748"/>
          <a:ext cx="4135436" cy="37306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lang="en-GB" sz="11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Progression des encours de crédits immobiliers et des crédits d'exploitation</a:t>
          </a:r>
          <a:endParaRPr lang="en-GB" sz="11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158749</xdr:rowOff>
    </xdr:from>
    <xdr:to>
      <xdr:col>0</xdr:col>
      <xdr:colOff>484187</xdr:colOff>
      <xdr:row>3</xdr:row>
      <xdr:rowOff>47624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5363436-9C55-4633-93BD-A854BFCA7475}"/>
            </a:ext>
          </a:extLst>
        </xdr:cNvPr>
        <xdr:cNvSpPr txBox="1"/>
      </xdr:nvSpPr>
      <xdr:spPr>
        <a:xfrm>
          <a:off x="14744700" y="158749"/>
          <a:ext cx="484187" cy="365125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3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44450</xdr:rowOff>
    </xdr:from>
    <xdr:to>
      <xdr:col>5</xdr:col>
      <xdr:colOff>722312</xdr:colOff>
      <xdr:row>20</xdr:row>
      <xdr:rowOff>34925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489177</xdr:colOff>
      <xdr:row>2</xdr:row>
      <xdr:rowOff>0</xdr:rowOff>
    </xdr:from>
    <xdr:to>
      <xdr:col>5</xdr:col>
      <xdr:colOff>738187</xdr:colOff>
      <xdr:row>4</xdr:row>
      <xdr:rowOff>39688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C7427708-9318-49F9-B9D7-ACF972AFAF18}"/>
            </a:ext>
          </a:extLst>
        </xdr:cNvPr>
        <xdr:cNvSpPr txBox="1"/>
      </xdr:nvSpPr>
      <xdr:spPr>
        <a:xfrm>
          <a:off x="15233877" y="4260850"/>
          <a:ext cx="4059010" cy="35718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lang="en-GB" sz="1100" b="1" baseline="0">
              <a:solidFill>
                <a:schemeClr val="dk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Le montant des crédits </a:t>
          </a:r>
          <a:r>
            <a:rPr lang="en-GB" sz="11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accordés aux ménages a plus que doublé</a:t>
          </a:r>
          <a:endParaRPr lang="en-GB" sz="11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31750</xdr:colOff>
      <xdr:row>2</xdr:row>
      <xdr:rowOff>0</xdr:rowOff>
    </xdr:from>
    <xdr:to>
      <xdr:col>0</xdr:col>
      <xdr:colOff>516391</xdr:colOff>
      <xdr:row>4</xdr:row>
      <xdr:rowOff>47625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5363436-9C55-4633-93BD-A854BFCA7475}"/>
            </a:ext>
          </a:extLst>
        </xdr:cNvPr>
        <xdr:cNvSpPr txBox="1"/>
      </xdr:nvSpPr>
      <xdr:spPr>
        <a:xfrm>
          <a:off x="14776450" y="4260850"/>
          <a:ext cx="484641" cy="365125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3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EROM%20202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OM 202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4"/>
  <sheetViews>
    <sheetView zoomScale="85" zoomScaleNormal="85" workbookViewId="0">
      <selection activeCell="H5" sqref="H5"/>
    </sheetView>
  </sheetViews>
  <sheetFormatPr baseColWidth="10" defaultRowHeight="12.5" x14ac:dyDescent="0.25"/>
  <cols>
    <col min="5" max="5" width="10.26953125" customWidth="1"/>
    <col min="6" max="6" width="30.81640625" customWidth="1"/>
  </cols>
  <sheetData>
    <row r="2" spans="1:20" x14ac:dyDescent="0.25">
      <c r="A2" s="20"/>
      <c r="B2" s="20"/>
      <c r="C2" s="20"/>
      <c r="D2" s="20"/>
    </row>
    <row r="3" spans="1:20" x14ac:dyDescent="0.25">
      <c r="A3" s="20"/>
      <c r="B3" s="20"/>
      <c r="C3" s="20"/>
      <c r="D3" s="2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</row>
    <row r="4" spans="1:20" x14ac:dyDescent="0.25">
      <c r="A4" s="20"/>
      <c r="B4" s="20"/>
      <c r="C4" s="20"/>
      <c r="D4" s="20"/>
      <c r="E4" s="248"/>
      <c r="F4" s="276"/>
      <c r="G4" s="241"/>
      <c r="H4" s="241"/>
      <c r="I4" s="241"/>
      <c r="J4" s="241"/>
      <c r="K4" s="241"/>
      <c r="L4" s="241"/>
      <c r="M4" s="241"/>
      <c r="N4" s="242"/>
      <c r="O4" s="242"/>
      <c r="P4" s="242"/>
      <c r="Q4" s="242"/>
      <c r="R4" s="242"/>
      <c r="S4" s="242"/>
      <c r="T4" s="248"/>
    </row>
    <row r="5" spans="1:20" ht="20.5" thickBot="1" x14ac:dyDescent="0.3">
      <c r="A5" s="20"/>
      <c r="B5" s="20"/>
      <c r="C5" s="20"/>
      <c r="D5" s="20"/>
      <c r="F5" s="274"/>
      <c r="G5" s="274">
        <v>2011</v>
      </c>
      <c r="H5" s="66">
        <v>2012</v>
      </c>
      <c r="I5" s="274">
        <v>2013</v>
      </c>
      <c r="J5" s="274">
        <v>2014</v>
      </c>
      <c r="K5" s="274">
        <v>2015</v>
      </c>
      <c r="L5" s="274">
        <v>2016</v>
      </c>
      <c r="M5" s="274">
        <v>2017</v>
      </c>
      <c r="N5" s="204">
        <v>2018</v>
      </c>
      <c r="O5" s="274">
        <v>2019</v>
      </c>
      <c r="P5" s="274">
        <v>2020</v>
      </c>
      <c r="Q5" s="274">
        <v>2021</v>
      </c>
      <c r="R5" s="275" t="s">
        <v>9</v>
      </c>
      <c r="S5" s="275" t="s">
        <v>10</v>
      </c>
      <c r="T5" s="205"/>
    </row>
    <row r="6" spans="1:20" x14ac:dyDescent="0.25">
      <c r="A6" s="20"/>
      <c r="B6" s="20"/>
      <c r="C6" s="20"/>
      <c r="D6" s="20"/>
      <c r="F6" s="206" t="s">
        <v>37</v>
      </c>
      <c r="G6" s="207">
        <v>25</v>
      </c>
      <c r="H6" s="207">
        <f>H7+H8</f>
        <v>26</v>
      </c>
      <c r="I6" s="207">
        <v>29</v>
      </c>
      <c r="J6" s="207">
        <v>33</v>
      </c>
      <c r="K6" s="207">
        <v>35</v>
      </c>
      <c r="L6" s="207">
        <v>37</v>
      </c>
      <c r="M6" s="207">
        <v>37</v>
      </c>
      <c r="N6" s="207">
        <f>+N7+N8</f>
        <v>38</v>
      </c>
      <c r="O6" s="207">
        <f>+O7+O8</f>
        <v>38</v>
      </c>
      <c r="P6" s="207">
        <f>+P7+P8</f>
        <v>38</v>
      </c>
      <c r="Q6" s="207">
        <f>+Q7+Q8</f>
        <v>39</v>
      </c>
      <c r="R6" s="208">
        <f t="shared" ref="R6:R11" si="0">Q6/P6-1</f>
        <v>2.6315789473684292E-2</v>
      </c>
      <c r="S6" s="208">
        <f t="shared" ref="S6:S11" si="1">Q6/M6-1</f>
        <v>5.4054054054053946E-2</v>
      </c>
      <c r="T6" s="205"/>
    </row>
    <row r="7" spans="1:20" x14ac:dyDescent="0.25">
      <c r="A7" s="20"/>
      <c r="B7" s="20"/>
      <c r="C7" s="20"/>
      <c r="D7" s="20"/>
      <c r="F7" s="211" t="s">
        <v>38</v>
      </c>
      <c r="G7" s="210">
        <v>20</v>
      </c>
      <c r="H7" s="210">
        <v>21</v>
      </c>
      <c r="I7" s="210">
        <v>24</v>
      </c>
      <c r="J7" s="210">
        <v>28</v>
      </c>
      <c r="K7" s="210">
        <v>29</v>
      </c>
      <c r="L7" s="210">
        <v>29</v>
      </c>
      <c r="M7" s="210">
        <v>29</v>
      </c>
      <c r="N7" s="210">
        <v>29</v>
      </c>
      <c r="O7" s="210">
        <v>27</v>
      </c>
      <c r="P7" s="210">
        <v>28</v>
      </c>
      <c r="Q7" s="210">
        <v>28</v>
      </c>
      <c r="R7" s="209">
        <f t="shared" si="0"/>
        <v>0</v>
      </c>
      <c r="S7" s="209">
        <f t="shared" si="1"/>
        <v>-3.4482758620689613E-2</v>
      </c>
    </row>
    <row r="8" spans="1:20" x14ac:dyDescent="0.25">
      <c r="A8" s="20"/>
      <c r="B8" s="20"/>
      <c r="C8" s="20"/>
      <c r="D8" s="20"/>
      <c r="F8" s="211" t="s">
        <v>39</v>
      </c>
      <c r="G8" s="210">
        <v>5</v>
      </c>
      <c r="H8" s="210">
        <f>3+2</f>
        <v>5</v>
      </c>
      <c r="I8" s="210">
        <v>5</v>
      </c>
      <c r="J8" s="210">
        <v>5</v>
      </c>
      <c r="K8" s="210">
        <v>6</v>
      </c>
      <c r="L8" s="210">
        <v>8</v>
      </c>
      <c r="M8" s="210">
        <v>8</v>
      </c>
      <c r="N8" s="210">
        <v>9</v>
      </c>
      <c r="O8" s="210">
        <v>11</v>
      </c>
      <c r="P8" s="210">
        <v>10</v>
      </c>
      <c r="Q8" s="210">
        <v>11</v>
      </c>
      <c r="R8" s="209">
        <f t="shared" si="0"/>
        <v>0.10000000000000009</v>
      </c>
      <c r="S8" s="209">
        <f t="shared" si="1"/>
        <v>0.375</v>
      </c>
    </row>
    <row r="9" spans="1:20" x14ac:dyDescent="0.25">
      <c r="A9" s="20"/>
      <c r="B9" s="20"/>
      <c r="C9" s="20"/>
      <c r="D9" s="20"/>
      <c r="F9" s="214" t="s">
        <v>40</v>
      </c>
      <c r="G9" s="213">
        <v>53</v>
      </c>
      <c r="H9" s="213">
        <f>H10+H11</f>
        <v>55</v>
      </c>
      <c r="I9" s="213">
        <v>62</v>
      </c>
      <c r="J9" s="213">
        <v>61</v>
      </c>
      <c r="K9" s="213">
        <v>65</v>
      </c>
      <c r="L9" s="213">
        <v>68</v>
      </c>
      <c r="M9" s="213">
        <v>69</v>
      </c>
      <c r="N9" s="213">
        <f>+N10+N11</f>
        <v>72</v>
      </c>
      <c r="O9" s="213">
        <f>+O10+O11</f>
        <v>74</v>
      </c>
      <c r="P9" s="213">
        <f>+P10+P11</f>
        <v>79</v>
      </c>
      <c r="Q9" s="213">
        <f>+Q10+Q11</f>
        <v>74</v>
      </c>
      <c r="R9" s="212">
        <f t="shared" si="0"/>
        <v>-6.3291139240506333E-2</v>
      </c>
      <c r="S9" s="212">
        <f t="shared" si="1"/>
        <v>7.2463768115942129E-2</v>
      </c>
    </row>
    <row r="10" spans="1:20" x14ac:dyDescent="0.25">
      <c r="A10" s="20"/>
      <c r="B10" s="20"/>
      <c r="C10" s="20"/>
      <c r="D10" s="20"/>
      <c r="F10" s="211" t="s">
        <v>38</v>
      </c>
      <c r="G10" s="210">
        <v>41</v>
      </c>
      <c r="H10" s="210">
        <f>22+12+7</f>
        <v>41</v>
      </c>
      <c r="I10" s="210">
        <v>46</v>
      </c>
      <c r="J10" s="210">
        <v>44</v>
      </c>
      <c r="K10" s="210">
        <v>47</v>
      </c>
      <c r="L10" s="210">
        <v>48</v>
      </c>
      <c r="M10" s="210">
        <v>48</v>
      </c>
      <c r="N10" s="210">
        <v>50</v>
      </c>
      <c r="O10" s="210">
        <v>48</v>
      </c>
      <c r="P10" s="210">
        <v>51</v>
      </c>
      <c r="Q10" s="210">
        <v>48</v>
      </c>
      <c r="R10" s="209">
        <f t="shared" si="0"/>
        <v>-5.8823529411764719E-2</v>
      </c>
      <c r="S10" s="209">
        <f t="shared" si="1"/>
        <v>0</v>
      </c>
    </row>
    <row r="11" spans="1:20" ht="13" thickBot="1" x14ac:dyDescent="0.3">
      <c r="A11" s="20"/>
      <c r="B11" s="20"/>
      <c r="C11" s="20"/>
      <c r="D11" s="20"/>
      <c r="E11" s="203"/>
      <c r="F11" s="217" t="s">
        <v>39</v>
      </c>
      <c r="G11" s="216">
        <v>12</v>
      </c>
      <c r="H11" s="216">
        <v>14</v>
      </c>
      <c r="I11" s="216">
        <v>16</v>
      </c>
      <c r="J11" s="216">
        <v>17</v>
      </c>
      <c r="K11" s="216">
        <v>18</v>
      </c>
      <c r="L11" s="216">
        <v>20</v>
      </c>
      <c r="M11" s="216">
        <v>21</v>
      </c>
      <c r="N11" s="216">
        <v>22</v>
      </c>
      <c r="O11" s="216">
        <v>26</v>
      </c>
      <c r="P11" s="216">
        <v>28</v>
      </c>
      <c r="Q11" s="216">
        <v>26</v>
      </c>
      <c r="R11" s="215">
        <f t="shared" si="0"/>
        <v>-7.1428571428571397E-2</v>
      </c>
      <c r="S11" s="215">
        <f t="shared" si="1"/>
        <v>0.23809523809523814</v>
      </c>
    </row>
    <row r="12" spans="1:20" x14ac:dyDescent="0.25">
      <c r="A12" s="20"/>
      <c r="B12" s="20"/>
      <c r="C12" s="20"/>
      <c r="D12" s="20"/>
      <c r="E12" s="203"/>
      <c r="F12" s="223" t="s">
        <v>6</v>
      </c>
      <c r="G12" s="221"/>
      <c r="H12" s="221"/>
      <c r="I12" s="220"/>
      <c r="J12" s="220"/>
      <c r="K12" s="220"/>
      <c r="L12" s="222"/>
      <c r="M12" s="219"/>
      <c r="N12" s="218"/>
      <c r="O12" s="218"/>
      <c r="P12" s="218"/>
      <c r="Q12" s="218"/>
      <c r="R12" s="218"/>
      <c r="S12" s="218"/>
    </row>
    <row r="13" spans="1:20" x14ac:dyDescent="0.25">
      <c r="A13" s="20"/>
      <c r="B13" s="20"/>
      <c r="C13" s="20"/>
      <c r="D13" s="20"/>
      <c r="F13" s="22"/>
      <c r="G13" s="22"/>
      <c r="H13" s="22"/>
      <c r="I13" s="22"/>
      <c r="J13" s="22"/>
      <c r="K13" s="22"/>
      <c r="L13" s="22"/>
      <c r="M13" s="22"/>
      <c r="N13" s="63"/>
      <c r="O13" s="22"/>
      <c r="P13" s="22"/>
      <c r="Q13" s="22"/>
      <c r="R13" s="22"/>
      <c r="S13" s="22"/>
    </row>
    <row r="14" spans="1:20" x14ac:dyDescent="0.25">
      <c r="A14" s="20"/>
      <c r="B14" s="20"/>
      <c r="C14" s="20"/>
      <c r="D14" s="20"/>
      <c r="F14" s="243" t="s">
        <v>41</v>
      </c>
      <c r="G14" s="237">
        <v>8194</v>
      </c>
      <c r="H14" s="229">
        <v>8179</v>
      </c>
      <c r="I14" s="229">
        <v>7611</v>
      </c>
      <c r="J14" s="229">
        <v>6943</v>
      </c>
      <c r="K14" s="229">
        <v>6795</v>
      </c>
      <c r="L14" s="229">
        <v>6672</v>
      </c>
      <c r="M14" s="229">
        <v>6932</v>
      </c>
      <c r="N14" s="229">
        <v>7007</v>
      </c>
      <c r="O14" s="229">
        <v>7273</v>
      </c>
      <c r="P14" s="229">
        <v>7549</v>
      </c>
      <c r="Q14" s="229">
        <v>7635</v>
      </c>
      <c r="R14" s="246"/>
      <c r="S14" s="20"/>
    </row>
    <row r="15" spans="1:20" x14ac:dyDescent="0.25">
      <c r="A15" s="20"/>
      <c r="B15" s="20"/>
      <c r="C15" s="20"/>
      <c r="D15" s="20"/>
      <c r="F15" s="244" t="s">
        <v>42</v>
      </c>
      <c r="G15" s="245">
        <v>3865</v>
      </c>
      <c r="H15" s="72">
        <v>3866</v>
      </c>
      <c r="I15" s="72">
        <v>3560</v>
      </c>
      <c r="J15" s="72">
        <v>3756</v>
      </c>
      <c r="K15" s="72">
        <v>3659</v>
      </c>
      <c r="L15" s="72">
        <v>3630</v>
      </c>
      <c r="M15" s="72">
        <v>3717</v>
      </c>
      <c r="N15" s="72">
        <v>3698</v>
      </c>
      <c r="O15" s="72">
        <v>3735</v>
      </c>
      <c r="P15" s="72">
        <v>3631</v>
      </c>
      <c r="Q15" s="72">
        <v>4024</v>
      </c>
      <c r="R15" s="246"/>
      <c r="S15" s="20"/>
    </row>
    <row r="16" spans="1:20" x14ac:dyDescent="0.25">
      <c r="A16" s="20"/>
      <c r="B16" s="20"/>
      <c r="C16" s="20"/>
      <c r="D16" s="20"/>
      <c r="F16" s="247"/>
      <c r="G16" s="247"/>
      <c r="H16" s="247"/>
      <c r="I16" s="229"/>
      <c r="J16" s="229"/>
      <c r="K16" s="229"/>
      <c r="L16" s="247"/>
      <c r="M16" s="247"/>
      <c r="N16" s="247"/>
      <c r="O16" s="247"/>
      <c r="P16" s="247"/>
      <c r="Q16" s="247"/>
      <c r="R16" s="15"/>
      <c r="S16" s="20"/>
    </row>
    <row r="17" spans="1:19" x14ac:dyDescent="0.25">
      <c r="A17" s="20"/>
      <c r="B17" s="20"/>
      <c r="C17" s="20"/>
      <c r="D17" s="20"/>
      <c r="F17" s="230"/>
      <c r="G17" s="19"/>
      <c r="H17" s="228"/>
      <c r="I17" s="72"/>
      <c r="J17" s="228"/>
      <c r="K17" s="228"/>
      <c r="L17" s="228"/>
      <c r="M17" s="228"/>
      <c r="N17" s="228"/>
      <c r="O17" s="228"/>
      <c r="P17" s="228"/>
      <c r="Q17" s="228"/>
      <c r="R17" s="63"/>
      <c r="S17" s="20"/>
    </row>
    <row r="18" spans="1:19" x14ac:dyDescent="0.25">
      <c r="A18" s="20"/>
      <c r="B18" s="20"/>
      <c r="C18" s="20"/>
      <c r="D18" s="20"/>
      <c r="F18" s="231"/>
      <c r="G18" s="231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63"/>
      <c r="S18" s="20"/>
    </row>
    <row r="19" spans="1:19" x14ac:dyDescent="0.25">
      <c r="A19" s="20"/>
      <c r="B19" s="20"/>
      <c r="C19" s="20"/>
      <c r="D19" s="20"/>
      <c r="E19" s="248"/>
      <c r="F19" s="232"/>
      <c r="G19" s="228"/>
      <c r="H19" s="228"/>
      <c r="I19" s="235"/>
      <c r="J19" s="235"/>
      <c r="K19" s="235"/>
      <c r="L19" s="235"/>
      <c r="M19" s="235"/>
      <c r="N19" s="235"/>
      <c r="O19" s="235"/>
      <c r="P19" s="235"/>
      <c r="Q19" s="235"/>
      <c r="R19" s="63"/>
      <c r="S19" s="20"/>
    </row>
    <row r="20" spans="1:19" x14ac:dyDescent="0.25">
      <c r="A20" s="20"/>
      <c r="B20" s="20"/>
      <c r="C20" s="20"/>
      <c r="D20" s="20"/>
      <c r="F20" s="196"/>
      <c r="G20" s="238"/>
      <c r="H20" s="239"/>
      <c r="I20" s="19"/>
      <c r="J20" s="72"/>
      <c r="K20" s="72"/>
      <c r="L20" s="72"/>
      <c r="M20" s="72"/>
      <c r="N20" s="72"/>
      <c r="O20" s="196"/>
      <c r="P20" s="196"/>
      <c r="Q20" s="196"/>
      <c r="R20" s="63"/>
      <c r="S20" s="63"/>
    </row>
    <row r="21" spans="1:19" x14ac:dyDescent="0.25">
      <c r="A21" s="20"/>
      <c r="B21" s="20"/>
      <c r="C21" s="20"/>
      <c r="D21" s="20"/>
      <c r="F21" s="196"/>
      <c r="G21" s="233"/>
      <c r="H21" s="19"/>
      <c r="I21" s="107"/>
      <c r="J21" s="72"/>
      <c r="K21" s="72"/>
      <c r="L21" s="72"/>
      <c r="M21" s="72"/>
      <c r="N21" s="72"/>
      <c r="O21" s="72"/>
      <c r="P21" s="72"/>
      <c r="Q21" s="77"/>
      <c r="R21" s="77"/>
      <c r="S21" s="63"/>
    </row>
    <row r="22" spans="1:19" x14ac:dyDescent="0.25">
      <c r="A22" s="16" t="s">
        <v>54</v>
      </c>
      <c r="B22" s="20"/>
      <c r="C22" s="20"/>
      <c r="D22" s="20"/>
    </row>
    <row r="23" spans="1:19" x14ac:dyDescent="0.25">
      <c r="A23" s="20"/>
      <c r="B23" s="20"/>
      <c r="C23" s="20"/>
      <c r="D23" s="20"/>
    </row>
    <row r="24" spans="1:19" x14ac:dyDescent="0.25">
      <c r="A24" s="16" t="s">
        <v>56</v>
      </c>
      <c r="B24" s="20"/>
      <c r="C24" s="20"/>
      <c r="D24" s="20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0"/>
  <sheetViews>
    <sheetView topLeftCell="D1" workbookViewId="0">
      <selection activeCell="H2" sqref="H2"/>
    </sheetView>
  </sheetViews>
  <sheetFormatPr baseColWidth="10" defaultRowHeight="12.5" x14ac:dyDescent="0.25"/>
  <sheetData>
    <row r="2" spans="1:22" x14ac:dyDescent="0.25">
      <c r="A2" s="16"/>
      <c r="B2" s="16"/>
      <c r="C2" s="16"/>
      <c r="D2" s="16"/>
      <c r="E2" s="16"/>
      <c r="F2" s="16"/>
      <c r="G2" s="203"/>
      <c r="H2" s="253" t="s">
        <v>46</v>
      </c>
      <c r="I2" s="253"/>
      <c r="J2" s="234"/>
      <c r="K2" s="253">
        <v>2010</v>
      </c>
      <c r="L2" s="253">
        <v>2011</v>
      </c>
      <c r="M2" s="253">
        <v>2012</v>
      </c>
      <c r="N2" s="253">
        <v>2013</v>
      </c>
      <c r="O2" s="253">
        <v>2014</v>
      </c>
      <c r="P2" s="253">
        <v>2015</v>
      </c>
      <c r="Q2" s="253">
        <v>2016</v>
      </c>
      <c r="R2" s="253">
        <v>2017</v>
      </c>
      <c r="S2" s="253">
        <v>2018</v>
      </c>
      <c r="T2" s="253">
        <v>2019</v>
      </c>
      <c r="U2" s="253">
        <v>2020</v>
      </c>
      <c r="V2" s="234">
        <v>2021</v>
      </c>
    </row>
    <row r="3" spans="1:22" x14ac:dyDescent="0.25">
      <c r="A3" s="16"/>
      <c r="B3" s="16"/>
      <c r="C3" s="16"/>
      <c r="D3" s="16"/>
      <c r="E3" s="16"/>
      <c r="F3" s="16"/>
      <c r="G3" s="203"/>
      <c r="H3" s="256" t="s">
        <v>35</v>
      </c>
      <c r="I3" s="253"/>
      <c r="J3" s="272"/>
      <c r="K3" s="253">
        <v>656.45432458000005</v>
      </c>
      <c r="L3" s="253">
        <v>694.25273300000003</v>
      </c>
      <c r="M3" s="253">
        <v>688.70942298</v>
      </c>
      <c r="N3" s="253">
        <v>701.48602000000005</v>
      </c>
      <c r="O3" s="253">
        <v>687.30685800000003</v>
      </c>
      <c r="P3" s="253">
        <v>606.83172600000012</v>
      </c>
      <c r="Q3" s="253">
        <v>590.724154</v>
      </c>
      <c r="R3" s="253">
        <v>593.62578300000007</v>
      </c>
      <c r="S3" s="253">
        <v>674.81400600000006</v>
      </c>
      <c r="T3" s="253">
        <v>691.66499999999996</v>
      </c>
      <c r="U3" s="253">
        <v>783.74160000000006</v>
      </c>
      <c r="V3" s="272">
        <v>819.12341700000002</v>
      </c>
    </row>
    <row r="4" spans="1:22" x14ac:dyDescent="0.25">
      <c r="A4" s="16"/>
      <c r="B4" s="16"/>
      <c r="C4" s="16"/>
      <c r="D4" s="16"/>
      <c r="E4" s="16"/>
      <c r="F4" s="16"/>
      <c r="G4" s="203"/>
      <c r="H4" s="147" t="s">
        <v>65</v>
      </c>
      <c r="I4" s="20"/>
      <c r="J4" s="265"/>
      <c r="K4" s="20"/>
      <c r="L4" s="146">
        <f>(L3/K3)-1</f>
        <v>5.7579647211835283E-2</v>
      </c>
      <c r="M4" s="146">
        <f>(M3/L3)-1</f>
        <v>-7.9845706851542353E-3</v>
      </c>
      <c r="N4" s="146">
        <f>(N3/M3)-1</f>
        <v>1.855150603968303E-2</v>
      </c>
      <c r="O4" s="146">
        <f>(O3/N3)-1</f>
        <v>-2.0213035749450881E-2</v>
      </c>
      <c r="P4" s="146">
        <f>(P3/O3)-1</f>
        <v>-0.11708763132987665</v>
      </c>
      <c r="Q4" s="146">
        <f>(Q3/P3)-1</f>
        <v>-2.6543720952388217E-2</v>
      </c>
      <c r="R4" s="146">
        <f>(R3/Q3)-1</f>
        <v>4.9119863820568099E-3</v>
      </c>
      <c r="S4" s="146">
        <f>(S3/R3)-1</f>
        <v>0.13676667241389007</v>
      </c>
      <c r="T4" s="146">
        <f>(T3/S3)-1</f>
        <v>2.4971316318529224E-2</v>
      </c>
      <c r="U4" s="146">
        <f>(U3/T3)-1</f>
        <v>0.13312311595931581</v>
      </c>
      <c r="V4" s="266">
        <f>(V3/U3)-1</f>
        <v>4.5144747962848841E-2</v>
      </c>
    </row>
    <row r="5" spans="1:22" x14ac:dyDescent="0.25">
      <c r="A5" s="16"/>
      <c r="B5" s="16"/>
      <c r="C5" s="16"/>
      <c r="D5" s="16"/>
      <c r="E5" s="16"/>
      <c r="F5" s="1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</row>
    <row r="6" spans="1:22" x14ac:dyDescent="0.25">
      <c r="A6" s="16"/>
      <c r="B6" s="16"/>
      <c r="C6" s="16"/>
      <c r="D6" s="16"/>
      <c r="E6" s="16"/>
      <c r="F6" s="16"/>
      <c r="H6" s="147"/>
      <c r="I6" s="20"/>
      <c r="J6" s="20"/>
      <c r="K6" s="20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x14ac:dyDescent="0.25">
      <c r="A7" s="16"/>
      <c r="B7" s="16"/>
      <c r="C7" s="16"/>
      <c r="D7" s="16"/>
      <c r="E7" s="16"/>
      <c r="F7" s="16"/>
      <c r="H7" s="147"/>
      <c r="I7" s="20"/>
      <c r="J7" s="20"/>
      <c r="K7" s="20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x14ac:dyDescent="0.25">
      <c r="A8" s="16"/>
      <c r="B8" s="16"/>
      <c r="C8" s="16"/>
      <c r="D8" s="16"/>
      <c r="E8" s="16"/>
      <c r="F8" s="16"/>
    </row>
    <row r="9" spans="1:22" x14ac:dyDescent="0.25">
      <c r="A9" s="16"/>
      <c r="B9" s="16"/>
      <c r="C9" s="16"/>
      <c r="D9" s="16"/>
      <c r="E9" s="16"/>
      <c r="F9" s="16"/>
    </row>
    <row r="10" spans="1:22" x14ac:dyDescent="0.25">
      <c r="A10" s="16"/>
      <c r="B10" s="16"/>
      <c r="C10" s="16"/>
      <c r="D10" s="16"/>
      <c r="E10" s="16"/>
      <c r="F10" s="16"/>
    </row>
    <row r="11" spans="1:22" x14ac:dyDescent="0.25">
      <c r="A11" s="16"/>
      <c r="B11" s="16"/>
      <c r="C11" s="16"/>
      <c r="D11" s="16"/>
      <c r="E11" s="16"/>
      <c r="F11" s="16"/>
    </row>
    <row r="12" spans="1:22" x14ac:dyDescent="0.25">
      <c r="A12" s="16"/>
      <c r="B12" s="16"/>
      <c r="C12" s="16"/>
      <c r="D12" s="16"/>
      <c r="E12" s="16"/>
      <c r="F12" s="16"/>
    </row>
    <row r="13" spans="1:22" x14ac:dyDescent="0.25">
      <c r="A13" s="16"/>
      <c r="B13" s="16"/>
      <c r="C13" s="16"/>
      <c r="D13" s="16"/>
      <c r="E13" s="16"/>
      <c r="F13" s="16"/>
    </row>
    <row r="14" spans="1:22" x14ac:dyDescent="0.25">
      <c r="A14" s="16"/>
      <c r="B14" s="16"/>
      <c r="C14" s="16"/>
      <c r="D14" s="16"/>
      <c r="E14" s="16"/>
      <c r="F14" s="16"/>
    </row>
    <row r="15" spans="1:22" x14ac:dyDescent="0.25">
      <c r="A15" s="16"/>
      <c r="B15" s="16"/>
      <c r="C15" s="16"/>
      <c r="D15" s="16"/>
      <c r="E15" s="16"/>
      <c r="F15" s="16"/>
    </row>
    <row r="16" spans="1:22" x14ac:dyDescent="0.25">
      <c r="A16" s="16"/>
      <c r="B16" s="16"/>
      <c r="C16" s="16"/>
      <c r="D16" s="16"/>
      <c r="E16" s="16"/>
      <c r="F16" s="16"/>
    </row>
    <row r="17" spans="1:6" x14ac:dyDescent="0.25">
      <c r="A17" s="16"/>
      <c r="B17" s="16"/>
      <c r="C17" s="16"/>
      <c r="D17" s="16"/>
      <c r="E17" s="16"/>
      <c r="F17" s="16"/>
    </row>
    <row r="18" spans="1:6" x14ac:dyDescent="0.25">
      <c r="A18" s="16"/>
      <c r="B18" s="16"/>
      <c r="C18" s="16"/>
      <c r="D18" s="16"/>
      <c r="E18" s="16"/>
      <c r="F18" s="16"/>
    </row>
    <row r="19" spans="1:6" x14ac:dyDescent="0.25">
      <c r="A19" s="16"/>
      <c r="B19" s="16"/>
      <c r="C19" s="16"/>
      <c r="D19" s="16"/>
      <c r="E19" s="16"/>
      <c r="F19" s="16"/>
    </row>
    <row r="20" spans="1:6" x14ac:dyDescent="0.25">
      <c r="A20" s="16" t="s">
        <v>56</v>
      </c>
      <c r="B20" s="16"/>
      <c r="C20" s="16"/>
      <c r="D20" s="16"/>
      <c r="E20" s="16"/>
      <c r="F20" s="16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0"/>
  <sheetViews>
    <sheetView workbookViewId="0">
      <selection activeCell="H6" sqref="H6"/>
    </sheetView>
  </sheetViews>
  <sheetFormatPr baseColWidth="10" defaultRowHeight="12.5" x14ac:dyDescent="0.25"/>
  <sheetData>
    <row r="2" spans="1:23" x14ac:dyDescent="0.25">
      <c r="A2" s="16"/>
      <c r="B2" s="16"/>
      <c r="C2" s="20"/>
      <c r="D2" s="20"/>
      <c r="E2" s="20"/>
      <c r="F2" s="20"/>
    </row>
    <row r="3" spans="1:23" x14ac:dyDescent="0.25">
      <c r="A3" s="16"/>
      <c r="B3" s="16"/>
      <c r="C3" s="20"/>
      <c r="D3" s="20"/>
      <c r="E3" s="20"/>
      <c r="F3" s="20"/>
    </row>
    <row r="4" spans="1:23" x14ac:dyDescent="0.25">
      <c r="A4" s="16"/>
      <c r="B4" s="16"/>
      <c r="C4" s="20"/>
      <c r="D4" s="20"/>
      <c r="E4" s="20"/>
      <c r="F4" s="20"/>
    </row>
    <row r="5" spans="1:23" x14ac:dyDescent="0.25">
      <c r="A5" s="16"/>
      <c r="B5" s="16"/>
      <c r="C5" s="20"/>
      <c r="D5" s="20"/>
      <c r="E5" s="20"/>
      <c r="F5" s="20"/>
      <c r="H5" s="20"/>
      <c r="I5" s="20"/>
      <c r="J5" s="20"/>
      <c r="K5" s="20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3" x14ac:dyDescent="0.25">
      <c r="A6" s="16"/>
      <c r="B6" s="16"/>
      <c r="C6" s="20"/>
      <c r="D6" s="20"/>
      <c r="E6" s="20"/>
      <c r="F6" s="20"/>
      <c r="H6" s="262" t="s">
        <v>46</v>
      </c>
      <c r="I6" s="253"/>
      <c r="J6" s="253"/>
      <c r="K6" s="262">
        <v>2010</v>
      </c>
      <c r="L6" s="284">
        <v>2011</v>
      </c>
      <c r="M6" s="284">
        <v>2012</v>
      </c>
      <c r="N6" s="284">
        <v>2013</v>
      </c>
      <c r="O6" s="284">
        <v>2014</v>
      </c>
      <c r="P6" s="284">
        <v>2015</v>
      </c>
      <c r="Q6" s="284">
        <v>2016</v>
      </c>
      <c r="R6" s="284">
        <v>2017</v>
      </c>
      <c r="S6" s="284">
        <v>2018</v>
      </c>
      <c r="T6" s="284">
        <v>2019</v>
      </c>
      <c r="U6" s="284">
        <v>2020</v>
      </c>
      <c r="V6" s="284">
        <v>2021</v>
      </c>
      <c r="W6" s="205"/>
    </row>
    <row r="7" spans="1:23" x14ac:dyDescent="0.25">
      <c r="A7" s="16"/>
      <c r="B7" s="16"/>
      <c r="C7" s="20"/>
      <c r="D7" s="20"/>
      <c r="E7" s="20"/>
      <c r="F7" s="20"/>
      <c r="H7" s="278" t="s">
        <v>91</v>
      </c>
      <c r="I7" s="253"/>
      <c r="J7" s="253"/>
      <c r="K7" s="254">
        <v>282.90054800000001</v>
      </c>
      <c r="L7" s="253">
        <v>279.83748999999995</v>
      </c>
      <c r="M7" s="253">
        <v>315.62419499999999</v>
      </c>
      <c r="N7" s="253">
        <v>405.86146200000002</v>
      </c>
      <c r="O7" s="253">
        <v>402.17972099999997</v>
      </c>
      <c r="P7" s="253">
        <v>496.48930199999995</v>
      </c>
      <c r="Q7" s="253">
        <v>598.81637499999999</v>
      </c>
      <c r="R7" s="253">
        <v>753.61013299999991</v>
      </c>
      <c r="S7" s="253">
        <v>795.01725299999998</v>
      </c>
      <c r="T7" s="253">
        <v>925.90904599999999</v>
      </c>
      <c r="U7" s="253">
        <v>1100.95706</v>
      </c>
      <c r="V7" s="253">
        <v>1245.8604350000001</v>
      </c>
      <c r="W7" s="205"/>
    </row>
    <row r="8" spans="1:23" x14ac:dyDescent="0.25">
      <c r="A8" s="16"/>
      <c r="B8" s="16"/>
      <c r="C8" s="20"/>
      <c r="D8" s="20"/>
      <c r="E8" s="20"/>
      <c r="F8" s="20"/>
      <c r="H8" s="282" t="s">
        <v>92</v>
      </c>
      <c r="I8" s="20"/>
      <c r="J8" s="20"/>
      <c r="K8" s="246">
        <v>245.37814631000003</v>
      </c>
      <c r="L8" s="20">
        <v>254.83572899999996</v>
      </c>
      <c r="M8" s="20">
        <v>248.529416</v>
      </c>
      <c r="N8" s="20">
        <v>275.137068</v>
      </c>
      <c r="O8" s="20">
        <v>298.02055300000001</v>
      </c>
      <c r="P8" s="20">
        <v>323.88716099999999</v>
      </c>
      <c r="Q8" s="20">
        <v>359.59174499999995</v>
      </c>
      <c r="R8" s="20">
        <v>424.97089099999994</v>
      </c>
      <c r="S8" s="20">
        <v>468.78981599999997</v>
      </c>
      <c r="T8" s="20">
        <v>501.16438199999999</v>
      </c>
      <c r="U8" s="20">
        <v>638.94260099999997</v>
      </c>
      <c r="V8" s="20">
        <v>706.76875900000005</v>
      </c>
      <c r="W8" s="205"/>
    </row>
    <row r="9" spans="1:23" x14ac:dyDescent="0.25">
      <c r="A9" s="16"/>
      <c r="B9" s="16"/>
      <c r="C9" s="20"/>
      <c r="D9" s="20"/>
      <c r="E9" s="20"/>
      <c r="F9" s="20"/>
      <c r="H9" s="279" t="s">
        <v>93</v>
      </c>
      <c r="I9" s="20"/>
      <c r="J9" s="20"/>
      <c r="K9" s="250">
        <v>122.88753269</v>
      </c>
      <c r="L9" s="20">
        <v>112.94690100000001</v>
      </c>
      <c r="M9" s="20">
        <v>231.34098399999999</v>
      </c>
      <c r="N9" s="20">
        <v>149.957268</v>
      </c>
      <c r="O9" s="20">
        <v>173.25752</v>
      </c>
      <c r="P9" s="20">
        <v>186.93945300000001</v>
      </c>
      <c r="Q9" s="20">
        <v>180.33579800000001</v>
      </c>
      <c r="R9" s="20">
        <v>201.059911</v>
      </c>
      <c r="S9" s="20">
        <v>219.80696499999999</v>
      </c>
      <c r="T9" s="20">
        <v>280.39861099999996</v>
      </c>
      <c r="U9" s="20">
        <v>407.01899300000002</v>
      </c>
      <c r="V9" s="20">
        <v>520.54152299999998</v>
      </c>
      <c r="W9" s="205"/>
    </row>
    <row r="10" spans="1:23" x14ac:dyDescent="0.25">
      <c r="A10" s="16"/>
      <c r="B10" s="16"/>
      <c r="C10" s="20"/>
      <c r="D10" s="20"/>
      <c r="E10" s="20"/>
      <c r="F10" s="20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</row>
    <row r="11" spans="1:23" x14ac:dyDescent="0.25">
      <c r="A11" s="16"/>
      <c r="B11" s="16"/>
      <c r="C11" s="20"/>
      <c r="D11" s="20"/>
      <c r="E11" s="20"/>
      <c r="F11" s="20"/>
    </row>
    <row r="12" spans="1:23" x14ac:dyDescent="0.25">
      <c r="A12" s="16"/>
      <c r="B12" s="16"/>
      <c r="C12" s="20"/>
      <c r="D12" s="20"/>
      <c r="E12" s="20"/>
      <c r="F12" s="20"/>
    </row>
    <row r="13" spans="1:23" x14ac:dyDescent="0.25">
      <c r="A13" s="16"/>
      <c r="B13" s="16"/>
      <c r="C13" s="20"/>
      <c r="D13" s="20"/>
      <c r="E13" s="20"/>
      <c r="F13" s="20"/>
    </row>
    <row r="14" spans="1:23" x14ac:dyDescent="0.25">
      <c r="A14" s="16"/>
      <c r="B14" s="16"/>
      <c r="C14" s="20"/>
      <c r="D14" s="20"/>
      <c r="E14" s="20"/>
      <c r="F14" s="20"/>
    </row>
    <row r="15" spans="1:23" x14ac:dyDescent="0.25">
      <c r="A15" s="16"/>
      <c r="B15" s="16"/>
      <c r="C15" s="20"/>
      <c r="D15" s="20"/>
      <c r="E15" s="20"/>
      <c r="F15" s="20"/>
    </row>
    <row r="16" spans="1:23" x14ac:dyDescent="0.25">
      <c r="A16" s="16"/>
      <c r="B16" s="16"/>
      <c r="C16" s="20"/>
      <c r="D16" s="20"/>
      <c r="E16" s="20"/>
      <c r="F16" s="20"/>
    </row>
    <row r="17" spans="1:6" x14ac:dyDescent="0.25">
      <c r="A17" s="16"/>
      <c r="B17" s="16"/>
      <c r="C17" s="20"/>
      <c r="D17" s="20"/>
      <c r="E17" s="20"/>
      <c r="F17" s="20"/>
    </row>
    <row r="18" spans="1:6" x14ac:dyDescent="0.25">
      <c r="A18" s="16"/>
      <c r="B18" s="16"/>
      <c r="C18" s="20"/>
      <c r="D18" s="20"/>
      <c r="E18" s="20"/>
      <c r="F18" s="20"/>
    </row>
    <row r="19" spans="1:6" x14ac:dyDescent="0.25">
      <c r="A19" s="16"/>
      <c r="B19" s="16"/>
      <c r="C19" s="20"/>
      <c r="D19" s="20"/>
      <c r="E19" s="20"/>
      <c r="F19" s="20"/>
    </row>
    <row r="20" spans="1:6" x14ac:dyDescent="0.25">
      <c r="A20" s="16" t="s">
        <v>56</v>
      </c>
      <c r="B20" s="16"/>
      <c r="C20" s="20"/>
      <c r="D20" s="20"/>
      <c r="E20" s="20"/>
      <c r="F20" s="20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1"/>
  <sheetViews>
    <sheetView tabSelected="1" topLeftCell="D1" workbookViewId="0">
      <selection activeCell="H3" sqref="H3"/>
    </sheetView>
  </sheetViews>
  <sheetFormatPr baseColWidth="10" defaultRowHeight="12.5" x14ac:dyDescent="0.25"/>
  <cols>
    <col min="9" max="9" width="23.26953125" customWidth="1"/>
  </cols>
  <sheetData>
    <row r="2" spans="1:21" x14ac:dyDescent="0.25">
      <c r="A2" s="20"/>
      <c r="B2" s="20"/>
      <c r="C2" s="20"/>
      <c r="D2" s="20"/>
      <c r="E2" s="20"/>
      <c r="F2" s="20"/>
    </row>
    <row r="3" spans="1:21" x14ac:dyDescent="0.25">
      <c r="A3" s="20"/>
      <c r="B3" s="20"/>
      <c r="C3" s="20"/>
      <c r="D3" s="20"/>
      <c r="E3" s="20"/>
      <c r="F3" s="20"/>
      <c r="H3" s="270" t="s">
        <v>46</v>
      </c>
      <c r="I3" s="268"/>
      <c r="J3" s="270">
        <v>2011</v>
      </c>
      <c r="K3" s="269">
        <v>2012</v>
      </c>
      <c r="L3" s="269">
        <v>2013</v>
      </c>
      <c r="M3" s="269">
        <v>2014</v>
      </c>
      <c r="N3" s="269">
        <v>2015</v>
      </c>
      <c r="O3" s="269">
        <v>2016</v>
      </c>
      <c r="P3" s="269">
        <v>2017</v>
      </c>
      <c r="Q3" s="269">
        <v>2018</v>
      </c>
      <c r="R3" s="269">
        <v>2019</v>
      </c>
      <c r="S3" s="269">
        <v>2020</v>
      </c>
      <c r="T3" s="268">
        <v>2021</v>
      </c>
      <c r="U3" s="205"/>
    </row>
    <row r="4" spans="1:21" x14ac:dyDescent="0.25">
      <c r="A4" s="20"/>
      <c r="B4" s="20"/>
      <c r="C4" s="20"/>
      <c r="D4" s="20"/>
      <c r="E4" s="20"/>
      <c r="F4" s="20"/>
      <c r="H4" s="280" t="s">
        <v>94</v>
      </c>
      <c r="I4" s="285"/>
      <c r="J4" s="280">
        <v>5175</v>
      </c>
      <c r="K4" s="286">
        <v>5252</v>
      </c>
      <c r="L4" s="286">
        <v>6496</v>
      </c>
      <c r="M4" s="286">
        <v>6402</v>
      </c>
      <c r="N4" s="286">
        <v>7472</v>
      </c>
      <c r="O4" s="286">
        <v>6648</v>
      </c>
      <c r="P4" s="286">
        <v>4673</v>
      </c>
      <c r="Q4" s="286">
        <v>4270</v>
      </c>
      <c r="R4" s="286">
        <v>5018</v>
      </c>
      <c r="S4" s="286">
        <v>5268</v>
      </c>
      <c r="T4" s="285">
        <v>5016</v>
      </c>
      <c r="U4" s="205"/>
    </row>
    <row r="5" spans="1:21" x14ac:dyDescent="0.25">
      <c r="A5" s="20"/>
      <c r="B5" s="20"/>
      <c r="C5" s="20"/>
      <c r="D5" s="20"/>
      <c r="E5" s="20"/>
      <c r="F5" s="20"/>
      <c r="H5" s="205" t="s">
        <v>95</v>
      </c>
      <c r="J5" s="205">
        <v>20211</v>
      </c>
      <c r="K5">
        <v>21175</v>
      </c>
      <c r="L5">
        <v>22511</v>
      </c>
      <c r="M5">
        <v>21762</v>
      </c>
      <c r="N5">
        <v>22169</v>
      </c>
      <c r="O5">
        <v>22355</v>
      </c>
      <c r="P5">
        <v>21958</v>
      </c>
      <c r="Q5">
        <v>20109</v>
      </c>
      <c r="R5">
        <v>19032</v>
      </c>
      <c r="S5">
        <v>17904</v>
      </c>
      <c r="T5">
        <v>15673</v>
      </c>
      <c r="U5" s="205"/>
    </row>
    <row r="6" spans="1:21" x14ac:dyDescent="0.25">
      <c r="A6" s="20"/>
      <c r="B6" s="20"/>
      <c r="C6" s="20"/>
      <c r="D6" s="20"/>
      <c r="E6" s="20"/>
      <c r="F6" s="20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</row>
    <row r="7" spans="1:21" x14ac:dyDescent="0.25">
      <c r="A7" s="20"/>
      <c r="B7" s="20"/>
      <c r="C7" s="20"/>
      <c r="D7" s="20"/>
      <c r="E7" s="20"/>
      <c r="F7" s="20"/>
    </row>
    <row r="8" spans="1:21" x14ac:dyDescent="0.25">
      <c r="A8" s="20"/>
      <c r="B8" s="20"/>
      <c r="C8" s="20"/>
      <c r="D8" s="20"/>
      <c r="E8" s="20"/>
      <c r="F8" s="20"/>
    </row>
    <row r="9" spans="1:21" x14ac:dyDescent="0.25">
      <c r="A9" s="20"/>
      <c r="B9" s="20"/>
      <c r="C9" s="20"/>
      <c r="D9" s="20"/>
      <c r="E9" s="20"/>
      <c r="F9" s="20"/>
    </row>
    <row r="10" spans="1:21" x14ac:dyDescent="0.25">
      <c r="A10" s="20"/>
      <c r="B10" s="20"/>
      <c r="C10" s="20"/>
      <c r="D10" s="20"/>
      <c r="E10" s="20"/>
      <c r="F10" s="20"/>
    </row>
    <row r="11" spans="1:21" x14ac:dyDescent="0.25">
      <c r="A11" s="20"/>
      <c r="B11" s="20"/>
      <c r="C11" s="20"/>
      <c r="D11" s="20"/>
      <c r="E11" s="20"/>
      <c r="F11" s="20"/>
    </row>
    <row r="12" spans="1:21" x14ac:dyDescent="0.25">
      <c r="A12" s="20"/>
      <c r="B12" s="20"/>
      <c r="C12" s="20"/>
      <c r="D12" s="20"/>
      <c r="E12" s="20"/>
      <c r="F12" s="20"/>
    </row>
    <row r="13" spans="1:21" x14ac:dyDescent="0.25">
      <c r="A13" s="20"/>
      <c r="B13" s="20"/>
      <c r="C13" s="20"/>
      <c r="D13" s="20"/>
      <c r="E13" s="20"/>
      <c r="F13" s="20"/>
    </row>
    <row r="14" spans="1:21" x14ac:dyDescent="0.25">
      <c r="A14" s="20"/>
      <c r="B14" s="20"/>
      <c r="C14" s="20"/>
      <c r="D14" s="20"/>
      <c r="E14" s="20"/>
      <c r="F14" s="20"/>
    </row>
    <row r="15" spans="1:21" x14ac:dyDescent="0.25">
      <c r="A15" s="20"/>
      <c r="B15" s="20"/>
      <c r="C15" s="20"/>
      <c r="D15" s="20"/>
      <c r="E15" s="20"/>
      <c r="F15" s="20"/>
    </row>
    <row r="16" spans="1:21" x14ac:dyDescent="0.25">
      <c r="A16" s="20"/>
      <c r="B16" s="20"/>
      <c r="C16" s="20"/>
      <c r="D16" s="20"/>
      <c r="E16" s="20"/>
      <c r="F16" s="20"/>
    </row>
    <row r="17" spans="1:6" x14ac:dyDescent="0.25">
      <c r="A17" s="20"/>
      <c r="B17" s="20"/>
      <c r="C17" s="20"/>
      <c r="D17" s="20"/>
      <c r="E17" s="20"/>
      <c r="F17" s="20"/>
    </row>
    <row r="18" spans="1:6" x14ac:dyDescent="0.25">
      <c r="A18" s="20"/>
      <c r="B18" s="20"/>
      <c r="C18" s="20"/>
      <c r="D18" s="20"/>
      <c r="E18" s="20"/>
      <c r="F18" s="20"/>
    </row>
    <row r="19" spans="1:6" x14ac:dyDescent="0.25">
      <c r="A19" s="20"/>
      <c r="B19" s="20"/>
      <c r="C19" s="20"/>
      <c r="D19" s="20"/>
      <c r="E19" s="20"/>
      <c r="F19" s="20"/>
    </row>
    <row r="20" spans="1:6" x14ac:dyDescent="0.25">
      <c r="B20" s="20"/>
      <c r="C20" s="20"/>
      <c r="D20" s="20"/>
      <c r="E20" s="20"/>
      <c r="F20" s="20"/>
    </row>
    <row r="21" spans="1:6" x14ac:dyDescent="0.25">
      <c r="A21" s="16" t="s">
        <v>56</v>
      </c>
      <c r="B21" s="20"/>
      <c r="C21" s="20"/>
      <c r="D21" s="20"/>
      <c r="E21" s="20"/>
      <c r="F21" s="20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50"/>
  <sheetViews>
    <sheetView workbookViewId="0">
      <pane xSplit="1" topLeftCell="AM1" activePane="topRight" state="frozen"/>
      <selection pane="topRight" activeCell="AM6" sqref="AM6:AP6"/>
    </sheetView>
  </sheetViews>
  <sheetFormatPr baseColWidth="10" defaultRowHeight="12.5" x14ac:dyDescent="0.25"/>
  <cols>
    <col min="1" max="1" width="31.54296875" bestFit="1" customWidth="1"/>
  </cols>
  <sheetData>
    <row r="1" spans="1:85" ht="17.5" x14ac:dyDescent="0.25">
      <c r="A1" s="149" t="s">
        <v>67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1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</row>
    <row r="2" spans="1:85" ht="13" thickBot="1" x14ac:dyDescent="0.3">
      <c r="A2" s="15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151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</row>
    <row r="3" spans="1:85" ht="13" thickBot="1" x14ac:dyDescent="0.3">
      <c r="A3" s="225" t="s">
        <v>3</v>
      </c>
      <c r="B3" s="153"/>
      <c r="C3" s="153"/>
      <c r="D3" s="153">
        <v>2002</v>
      </c>
      <c r="E3" s="153"/>
      <c r="F3" s="153"/>
      <c r="G3" s="153"/>
      <c r="H3" s="153">
        <v>2003</v>
      </c>
      <c r="I3" s="153"/>
      <c r="J3" s="153"/>
      <c r="K3" s="153"/>
      <c r="L3" s="153">
        <v>2004</v>
      </c>
      <c r="M3" s="153"/>
      <c r="N3" s="153"/>
      <c r="O3" s="153"/>
      <c r="P3" s="153">
        <v>2005</v>
      </c>
      <c r="Q3" s="153"/>
      <c r="R3" s="153"/>
      <c r="S3" s="153"/>
      <c r="T3" s="153">
        <v>2006</v>
      </c>
      <c r="U3" s="153"/>
      <c r="V3" s="153"/>
      <c r="W3" s="153"/>
      <c r="X3" s="153">
        <v>2007</v>
      </c>
      <c r="Y3" s="153"/>
      <c r="Z3" s="153"/>
      <c r="AA3" s="153"/>
      <c r="AB3" s="153">
        <v>2008</v>
      </c>
      <c r="AC3" s="153"/>
      <c r="AD3" s="153"/>
      <c r="AE3" s="153"/>
      <c r="AF3" s="153">
        <v>2009</v>
      </c>
      <c r="AG3" s="153"/>
      <c r="AH3" s="153"/>
      <c r="AI3" s="153"/>
      <c r="AJ3" s="153">
        <v>2010</v>
      </c>
      <c r="AK3" s="153"/>
      <c r="AL3" s="153"/>
      <c r="AM3" s="153"/>
      <c r="AN3" s="153">
        <v>2011</v>
      </c>
      <c r="AO3" s="153"/>
      <c r="AP3" s="153"/>
      <c r="AQ3" s="153"/>
      <c r="AR3" s="153">
        <v>2012</v>
      </c>
      <c r="AS3" s="153"/>
      <c r="AT3" s="153"/>
      <c r="AU3" s="153"/>
      <c r="AV3" s="153">
        <v>2013</v>
      </c>
      <c r="AW3" s="153"/>
      <c r="AX3" s="153"/>
      <c r="AY3" s="153"/>
      <c r="AZ3" s="153">
        <v>2014</v>
      </c>
      <c r="BA3" s="153"/>
      <c r="BB3" s="153"/>
      <c r="BC3" s="153"/>
      <c r="BD3" s="153">
        <v>2015</v>
      </c>
      <c r="BE3" s="153"/>
      <c r="BF3" s="153"/>
      <c r="BG3" s="153"/>
      <c r="BH3" s="153">
        <v>2016</v>
      </c>
      <c r="BI3" s="153"/>
      <c r="BJ3" s="153"/>
      <c r="BK3" s="153"/>
      <c r="BL3" s="153">
        <v>2017</v>
      </c>
      <c r="BM3" s="153"/>
      <c r="BN3" s="153"/>
      <c r="BO3" s="153"/>
      <c r="BP3" s="153">
        <v>2018</v>
      </c>
      <c r="BQ3" s="153"/>
      <c r="BR3" s="153"/>
      <c r="BS3" s="153"/>
      <c r="BT3" s="153">
        <v>2019</v>
      </c>
      <c r="BU3" s="153"/>
      <c r="BV3" s="153"/>
      <c r="BW3" s="153"/>
      <c r="BX3" s="153">
        <v>2020</v>
      </c>
      <c r="BY3" s="153"/>
      <c r="BZ3" s="153"/>
      <c r="CA3" s="153"/>
      <c r="CB3" s="153">
        <v>2021</v>
      </c>
      <c r="CC3" s="153"/>
      <c r="CD3" s="153"/>
      <c r="CE3" s="154"/>
      <c r="CF3" s="31"/>
      <c r="CG3" s="63"/>
    </row>
    <row r="4" spans="1:85" ht="13" thickBot="1" x14ac:dyDescent="0.3">
      <c r="A4" s="225"/>
      <c r="B4" s="155">
        <v>37256</v>
      </c>
      <c r="C4" s="155">
        <v>37346</v>
      </c>
      <c r="D4" s="155">
        <v>37437</v>
      </c>
      <c r="E4" s="155">
        <v>37529</v>
      </c>
      <c r="F4" s="155">
        <v>37621</v>
      </c>
      <c r="G4" s="155">
        <v>37711</v>
      </c>
      <c r="H4" s="155">
        <v>37802</v>
      </c>
      <c r="I4" s="155">
        <v>37894</v>
      </c>
      <c r="J4" s="155">
        <v>37986</v>
      </c>
      <c r="K4" s="156">
        <v>38077</v>
      </c>
      <c r="L4" s="156">
        <v>38168</v>
      </c>
      <c r="M4" s="156">
        <v>38260</v>
      </c>
      <c r="N4" s="156">
        <v>38352</v>
      </c>
      <c r="O4" s="156">
        <v>38442</v>
      </c>
      <c r="P4" s="156">
        <v>38533</v>
      </c>
      <c r="Q4" s="156">
        <v>38625</v>
      </c>
      <c r="R4" s="156">
        <v>38717</v>
      </c>
      <c r="S4" s="156">
        <v>38807</v>
      </c>
      <c r="T4" s="156">
        <v>38898</v>
      </c>
      <c r="U4" s="156">
        <v>38990</v>
      </c>
      <c r="V4" s="156">
        <v>39082</v>
      </c>
      <c r="W4" s="156">
        <v>39172</v>
      </c>
      <c r="X4" s="156">
        <v>39263</v>
      </c>
      <c r="Y4" s="156">
        <v>39355</v>
      </c>
      <c r="Z4" s="156">
        <v>39447</v>
      </c>
      <c r="AA4" s="156">
        <v>39538</v>
      </c>
      <c r="AB4" s="156">
        <v>39629</v>
      </c>
      <c r="AC4" s="156">
        <v>39721</v>
      </c>
      <c r="AD4" s="156">
        <v>39813</v>
      </c>
      <c r="AE4" s="156">
        <v>39903</v>
      </c>
      <c r="AF4" s="156">
        <v>39994</v>
      </c>
      <c r="AG4" s="156">
        <v>40086</v>
      </c>
      <c r="AH4" s="156">
        <v>40178</v>
      </c>
      <c r="AI4" s="156">
        <v>40268</v>
      </c>
      <c r="AJ4" s="156">
        <v>40359</v>
      </c>
      <c r="AK4" s="156">
        <v>40451</v>
      </c>
      <c r="AL4" s="156">
        <v>40543</v>
      </c>
      <c r="AM4" s="156">
        <v>40633</v>
      </c>
      <c r="AN4" s="156">
        <v>40724</v>
      </c>
      <c r="AO4" s="156">
        <v>40816</v>
      </c>
      <c r="AP4" s="156">
        <v>40908</v>
      </c>
      <c r="AQ4" s="156">
        <v>40999</v>
      </c>
      <c r="AR4" s="156">
        <v>41090</v>
      </c>
      <c r="AS4" s="156">
        <v>41182</v>
      </c>
      <c r="AT4" s="156">
        <v>41274</v>
      </c>
      <c r="AU4" s="156">
        <v>41364</v>
      </c>
      <c r="AV4" s="156">
        <v>41455</v>
      </c>
      <c r="AW4" s="156">
        <v>41547</v>
      </c>
      <c r="AX4" s="156">
        <v>41639</v>
      </c>
      <c r="AY4" s="156">
        <v>41729</v>
      </c>
      <c r="AZ4" s="156">
        <v>41820</v>
      </c>
      <c r="BA4" s="156">
        <v>41912</v>
      </c>
      <c r="BB4" s="156">
        <v>42004</v>
      </c>
      <c r="BC4" s="156">
        <v>42094</v>
      </c>
      <c r="BD4" s="156">
        <v>42185</v>
      </c>
      <c r="BE4" s="156">
        <v>42277</v>
      </c>
      <c r="BF4" s="156">
        <v>42369</v>
      </c>
      <c r="BG4" s="156">
        <v>42460</v>
      </c>
      <c r="BH4" s="156">
        <v>42551</v>
      </c>
      <c r="BI4" s="156">
        <v>42643</v>
      </c>
      <c r="BJ4" s="156">
        <v>42735</v>
      </c>
      <c r="BK4" s="156">
        <v>42825</v>
      </c>
      <c r="BL4" s="156">
        <v>42916</v>
      </c>
      <c r="BM4" s="156">
        <v>43008</v>
      </c>
      <c r="BN4" s="156">
        <v>43100</v>
      </c>
      <c r="BO4" s="156">
        <v>43190</v>
      </c>
      <c r="BP4" s="156">
        <v>43281</v>
      </c>
      <c r="BQ4" s="156">
        <v>43373</v>
      </c>
      <c r="BR4" s="156">
        <v>43465</v>
      </c>
      <c r="BS4" s="156">
        <v>43555</v>
      </c>
      <c r="BT4" s="156">
        <v>43646</v>
      </c>
      <c r="BU4" s="156">
        <v>43738</v>
      </c>
      <c r="BV4" s="156">
        <v>43830</v>
      </c>
      <c r="BW4" s="156">
        <v>43921</v>
      </c>
      <c r="BX4" s="156">
        <v>44012</v>
      </c>
      <c r="BY4" s="156">
        <v>44104</v>
      </c>
      <c r="BZ4" s="156">
        <v>44196</v>
      </c>
      <c r="CA4" s="156">
        <v>44286</v>
      </c>
      <c r="CB4" s="156">
        <v>44377</v>
      </c>
      <c r="CC4" s="156">
        <v>44469</v>
      </c>
      <c r="CD4" s="156">
        <v>44561</v>
      </c>
      <c r="CE4" s="157" t="s">
        <v>11</v>
      </c>
      <c r="CF4" s="31" t="s">
        <v>12</v>
      </c>
      <c r="CG4" s="63"/>
    </row>
    <row r="5" spans="1:85" x14ac:dyDescent="0.25">
      <c r="A5" s="158" t="s">
        <v>68</v>
      </c>
      <c r="B5" s="159">
        <v>47.456000000000003</v>
      </c>
      <c r="C5" s="160">
        <v>1</v>
      </c>
      <c r="D5" s="160">
        <v>42.504000000000005</v>
      </c>
      <c r="E5" s="160">
        <v>83.353999999999999</v>
      </c>
      <c r="F5" s="160">
        <v>56.541000000000004</v>
      </c>
      <c r="G5" s="159">
        <v>49.219000000000008</v>
      </c>
      <c r="H5" s="159">
        <v>68.132000000000005</v>
      </c>
      <c r="I5" s="159">
        <v>59.734999999999999</v>
      </c>
      <c r="J5" s="159">
        <v>66.619000000000014</v>
      </c>
      <c r="K5" s="160">
        <v>59.83700000000001</v>
      </c>
      <c r="L5" s="160">
        <v>58.806000000000004</v>
      </c>
      <c r="M5" s="160">
        <v>58.772000000000006</v>
      </c>
      <c r="N5" s="160">
        <v>46.139000000000003</v>
      </c>
      <c r="O5" s="159">
        <v>57.251999999999995</v>
      </c>
      <c r="P5" s="159">
        <v>68.784000000000006</v>
      </c>
      <c r="Q5" s="161">
        <v>64.786000000000016</v>
      </c>
      <c r="R5" s="161">
        <v>70.2</v>
      </c>
      <c r="S5" s="162">
        <v>94.095000000000013</v>
      </c>
      <c r="T5" s="162">
        <v>118.03</v>
      </c>
      <c r="U5" s="162">
        <v>105.58500000000001</v>
      </c>
      <c r="V5" s="162">
        <v>66.86</v>
      </c>
      <c r="W5" s="161">
        <v>77.12700000000001</v>
      </c>
      <c r="X5" s="161">
        <v>72.441999999999993</v>
      </c>
      <c r="Y5" s="161">
        <v>70.506</v>
      </c>
      <c r="Z5" s="161">
        <v>84.757000000000005</v>
      </c>
      <c r="AA5" s="162">
        <v>76.28</v>
      </c>
      <c r="AB5" s="162">
        <v>75.496000000000009</v>
      </c>
      <c r="AC5" s="162">
        <v>72.692000000000007</v>
      </c>
      <c r="AD5" s="162">
        <v>87.138000000000005</v>
      </c>
      <c r="AE5" s="161">
        <v>79.488</v>
      </c>
      <c r="AF5" s="161">
        <v>77.387</v>
      </c>
      <c r="AG5" s="161">
        <v>85.890999999999991</v>
      </c>
      <c r="AH5" s="161">
        <v>88.960999999999999</v>
      </c>
      <c r="AI5" s="162">
        <v>96.022000000000006</v>
      </c>
      <c r="AJ5" s="162">
        <v>101.65831399999999</v>
      </c>
      <c r="AK5" s="162">
        <v>103.60717199999999</v>
      </c>
      <c r="AL5" s="162">
        <v>122.361324</v>
      </c>
      <c r="AM5" s="161">
        <v>105.87878400000001</v>
      </c>
      <c r="AN5" s="161">
        <v>93.984447000000003</v>
      </c>
      <c r="AO5" s="161">
        <v>99.35887799999999</v>
      </c>
      <c r="AP5" s="161">
        <v>126.49502499999998</v>
      </c>
      <c r="AQ5" s="163">
        <v>122.48912086</v>
      </c>
      <c r="AR5" s="163">
        <v>105.58851285999998</v>
      </c>
      <c r="AS5" s="163">
        <v>122.64576140000001</v>
      </c>
      <c r="AT5" s="163">
        <v>139.89381499999999</v>
      </c>
      <c r="AU5" s="161">
        <v>134.61001400000001</v>
      </c>
      <c r="AV5" s="161">
        <v>138.99998840000001</v>
      </c>
      <c r="AW5" s="161">
        <v>116.64890499999998</v>
      </c>
      <c r="AX5" s="161">
        <v>135.62550000000002</v>
      </c>
      <c r="AY5" s="163">
        <v>117.16940099999999</v>
      </c>
      <c r="AZ5" s="163">
        <v>129.50276399999998</v>
      </c>
      <c r="BA5" s="163">
        <v>131.65663799999999</v>
      </c>
      <c r="BB5" s="163">
        <v>154.63860199999999</v>
      </c>
      <c r="BC5" s="163">
        <v>165.425656</v>
      </c>
      <c r="BD5" s="163">
        <v>176.064874</v>
      </c>
      <c r="BE5" s="163">
        <v>163.739811</v>
      </c>
      <c r="BF5" s="163">
        <v>164.62950599999999</v>
      </c>
      <c r="BG5" s="163">
        <v>176.05597199999997</v>
      </c>
      <c r="BH5" s="163">
        <v>148.21556100000001</v>
      </c>
      <c r="BI5" s="163">
        <v>198.72071600000001</v>
      </c>
      <c r="BJ5" s="163">
        <v>209.05859899999999</v>
      </c>
      <c r="BK5" s="163">
        <v>210.244653</v>
      </c>
      <c r="BL5" s="163">
        <v>221.88633399999998</v>
      </c>
      <c r="BM5" s="163">
        <v>222.101518</v>
      </c>
      <c r="BN5" s="163">
        <v>239.91795199999999</v>
      </c>
      <c r="BO5" s="163">
        <v>233.04254299999999</v>
      </c>
      <c r="BP5" s="163">
        <v>236.286</v>
      </c>
      <c r="BQ5" s="163">
        <v>230.00200000000001</v>
      </c>
      <c r="BR5" s="163">
        <v>230.953</v>
      </c>
      <c r="BS5" s="163">
        <v>254.274</v>
      </c>
      <c r="BT5" s="163">
        <v>230.49600000000001</v>
      </c>
      <c r="BU5" s="163">
        <v>242.85</v>
      </c>
      <c r="BV5" s="163">
        <v>271.62400000000002</v>
      </c>
      <c r="BW5" s="163">
        <v>230.56691899999998</v>
      </c>
      <c r="BX5" s="163">
        <v>289.45024100000006</v>
      </c>
      <c r="BY5" s="163">
        <v>312.79404599999998</v>
      </c>
      <c r="BZ5" s="163">
        <v>339.77718699999997</v>
      </c>
      <c r="CA5" s="163">
        <v>336.18152499999997</v>
      </c>
      <c r="CB5" s="163">
        <v>316.74900000000002</v>
      </c>
      <c r="CC5" s="163">
        <v>330.70100000000002</v>
      </c>
      <c r="CD5" s="163">
        <v>335.61129099999999</v>
      </c>
      <c r="CE5" s="164">
        <f>CD5/CC5-1</f>
        <v>1.4848128672123595E-2</v>
      </c>
      <c r="CF5" s="164">
        <f>CD5/BZ5-1</f>
        <v>-1.2260670107907989E-2</v>
      </c>
      <c r="CG5" s="165"/>
    </row>
    <row r="6" spans="1:85" x14ac:dyDescent="0.25">
      <c r="A6" s="158" t="s">
        <v>69</v>
      </c>
      <c r="B6" s="159">
        <v>28.263000000000002</v>
      </c>
      <c r="C6" s="160">
        <v>0</v>
      </c>
      <c r="D6" s="160">
        <v>19.615000000000002</v>
      </c>
      <c r="E6" s="160">
        <v>22.260999999999999</v>
      </c>
      <c r="F6" s="160">
        <v>34.235999999999997</v>
      </c>
      <c r="G6" s="159">
        <v>23.888000000000002</v>
      </c>
      <c r="H6" s="159">
        <v>27.198</v>
      </c>
      <c r="I6" s="159">
        <v>27.113</v>
      </c>
      <c r="J6" s="159">
        <v>51.149999999999991</v>
      </c>
      <c r="K6" s="160">
        <v>49.599000000000004</v>
      </c>
      <c r="L6" s="160">
        <v>48.052999999999997</v>
      </c>
      <c r="M6" s="160">
        <v>48.796999999999997</v>
      </c>
      <c r="N6" s="160">
        <v>35.807000000000002</v>
      </c>
      <c r="O6" s="159">
        <v>26.984999999999999</v>
      </c>
      <c r="P6" s="159">
        <v>28.785</v>
      </c>
      <c r="Q6" s="159">
        <v>29.652999999999999</v>
      </c>
      <c r="R6" s="159">
        <v>40.144000000000005</v>
      </c>
      <c r="S6" s="160">
        <v>37.073999999999998</v>
      </c>
      <c r="T6" s="160">
        <v>32.335999999999999</v>
      </c>
      <c r="U6" s="160">
        <v>39.051000000000002</v>
      </c>
      <c r="V6" s="160">
        <v>49.312000000000005</v>
      </c>
      <c r="W6" s="159">
        <v>42.907999999999994</v>
      </c>
      <c r="X6" s="159">
        <v>51.26</v>
      </c>
      <c r="Y6" s="159">
        <v>55.809000000000012</v>
      </c>
      <c r="Z6" s="159">
        <v>69.792000000000002</v>
      </c>
      <c r="AA6" s="160">
        <v>59.402000000000008</v>
      </c>
      <c r="AB6" s="160">
        <v>59.902000000000015</v>
      </c>
      <c r="AC6" s="160">
        <v>57.002000000000002</v>
      </c>
      <c r="AD6" s="160">
        <v>68.119</v>
      </c>
      <c r="AE6" s="159">
        <v>67.748000000000005</v>
      </c>
      <c r="AF6" s="159">
        <v>57.506</v>
      </c>
      <c r="AG6" s="159">
        <v>69.730999999999995</v>
      </c>
      <c r="AH6" s="159">
        <v>78.75200000000001</v>
      </c>
      <c r="AI6" s="160">
        <v>66.444000000000003</v>
      </c>
      <c r="AJ6" s="160">
        <v>68.090999999999994</v>
      </c>
      <c r="AK6" s="160">
        <v>71.020241999999996</v>
      </c>
      <c r="AL6" s="160">
        <v>77.345306000000008</v>
      </c>
      <c r="AM6" s="159">
        <v>74.480634999999992</v>
      </c>
      <c r="AN6" s="159">
        <v>64.527609999999996</v>
      </c>
      <c r="AO6" s="159">
        <v>62.525646000000002</v>
      </c>
      <c r="AP6" s="159">
        <v>78.303598999999977</v>
      </c>
      <c r="AQ6" s="166">
        <v>73.979084</v>
      </c>
      <c r="AR6" s="166">
        <v>67.058652999999993</v>
      </c>
      <c r="AS6" s="166">
        <v>85.138131999999999</v>
      </c>
      <c r="AT6" s="166">
        <v>89.448326000000009</v>
      </c>
      <c r="AU6" s="159">
        <v>89.160262000000003</v>
      </c>
      <c r="AV6" s="159">
        <v>115.14725799999999</v>
      </c>
      <c r="AW6" s="159">
        <v>94.010146999999989</v>
      </c>
      <c r="AX6" s="159">
        <v>107.54379499999999</v>
      </c>
      <c r="AY6" s="166">
        <v>96.849778999999984</v>
      </c>
      <c r="AZ6" s="166">
        <v>99.921656999999996</v>
      </c>
      <c r="BA6" s="166">
        <v>99.639968999999994</v>
      </c>
      <c r="BB6" s="166">
        <v>105.768316</v>
      </c>
      <c r="BC6" s="166">
        <v>125.12647899999999</v>
      </c>
      <c r="BD6" s="166">
        <v>128.17412899999999</v>
      </c>
      <c r="BE6" s="166">
        <v>121.73935799999998</v>
      </c>
      <c r="BF6" s="166">
        <v>121.449336</v>
      </c>
      <c r="BG6" s="166">
        <v>132.03836999999999</v>
      </c>
      <c r="BH6" s="166">
        <v>100.90505599999999</v>
      </c>
      <c r="BI6" s="166">
        <v>176.26635099999999</v>
      </c>
      <c r="BJ6" s="166">
        <v>189.60659800000002</v>
      </c>
      <c r="BK6" s="166">
        <v>156.02236399999998</v>
      </c>
      <c r="BL6" s="166">
        <v>202.637406</v>
      </c>
      <c r="BM6" s="166">
        <v>172.178372</v>
      </c>
      <c r="BN6" s="166">
        <v>222.77199099999999</v>
      </c>
      <c r="BO6" s="166">
        <v>180.122253</v>
      </c>
      <c r="BP6" s="166">
        <v>216.071</v>
      </c>
      <c r="BQ6" s="166">
        <v>186.43899999999999</v>
      </c>
      <c r="BR6" s="166">
        <v>212.38499999999999</v>
      </c>
      <c r="BS6" s="166">
        <v>235.48</v>
      </c>
      <c r="BT6" s="166">
        <v>212.42004600000001</v>
      </c>
      <c r="BU6" s="166">
        <v>224.82400000000001</v>
      </c>
      <c r="BV6" s="166">
        <v>253.185</v>
      </c>
      <c r="BW6" s="166">
        <v>212.09436099999999</v>
      </c>
      <c r="BX6" s="166">
        <v>271.78288700000002</v>
      </c>
      <c r="BY6" s="166">
        <v>296.40993100000003</v>
      </c>
      <c r="BZ6" s="166">
        <v>320.66988099999998</v>
      </c>
      <c r="CA6" s="166">
        <v>315.55838899999998</v>
      </c>
      <c r="CB6" s="166">
        <v>297.74099999999999</v>
      </c>
      <c r="CC6" s="166">
        <v>312.83499999999998</v>
      </c>
      <c r="CD6" s="166">
        <v>319.726046</v>
      </c>
      <c r="CE6" s="167">
        <f t="shared" ref="CE6:CE48" si="0">CD6/CC6-1</f>
        <v>2.2027733469720534E-2</v>
      </c>
      <c r="CF6" s="167">
        <f t="shared" ref="CF6:CF48" si="1">CD6/BZ6-1</f>
        <v>-2.9433228872529638E-3</v>
      </c>
      <c r="CG6" s="165">
        <f>CD6/CD44</f>
        <v>0.50815117753941286</v>
      </c>
    </row>
    <row r="7" spans="1:85" x14ac:dyDescent="0.25">
      <c r="A7" s="158" t="s">
        <v>70</v>
      </c>
      <c r="B7" s="159">
        <v>19.193000000000001</v>
      </c>
      <c r="C7" s="160">
        <v>1</v>
      </c>
      <c r="D7" s="160">
        <v>22.888999999999999</v>
      </c>
      <c r="E7" s="160">
        <v>61.093000000000004</v>
      </c>
      <c r="F7" s="160">
        <v>22.305</v>
      </c>
      <c r="G7" s="159">
        <v>25.331000000000003</v>
      </c>
      <c r="H7" s="159">
        <v>40.933999999999997</v>
      </c>
      <c r="I7" s="159">
        <v>32.622</v>
      </c>
      <c r="J7" s="159">
        <v>15.469000000000001</v>
      </c>
      <c r="K7" s="160">
        <v>10.238000000000001</v>
      </c>
      <c r="L7" s="160">
        <v>10.753</v>
      </c>
      <c r="M7" s="160">
        <v>9.9749999999999996</v>
      </c>
      <c r="N7" s="160">
        <v>10.262</v>
      </c>
      <c r="O7" s="159">
        <v>30.267000000000003</v>
      </c>
      <c r="P7" s="159">
        <v>39.999000000000002</v>
      </c>
      <c r="Q7" s="159">
        <v>35.042000000000002</v>
      </c>
      <c r="R7" s="159">
        <v>29.923000000000002</v>
      </c>
      <c r="S7" s="160">
        <v>56.888000000000005</v>
      </c>
      <c r="T7" s="160">
        <v>85.563999999999993</v>
      </c>
      <c r="U7" s="160">
        <v>66.397999999999996</v>
      </c>
      <c r="V7" s="160">
        <v>17.200000000000003</v>
      </c>
      <c r="W7" s="159">
        <v>34.070999999999998</v>
      </c>
      <c r="X7" s="159">
        <v>21.051000000000002</v>
      </c>
      <c r="Y7" s="159">
        <v>14.564</v>
      </c>
      <c r="Z7" s="159">
        <v>14.813000000000001</v>
      </c>
      <c r="AA7" s="160">
        <v>16.718000000000004</v>
      </c>
      <c r="AB7" s="160">
        <v>15.436999999999999</v>
      </c>
      <c r="AC7" s="160">
        <v>15.55</v>
      </c>
      <c r="AD7" s="160">
        <v>18.86</v>
      </c>
      <c r="AE7" s="159">
        <v>11.583000000000002</v>
      </c>
      <c r="AF7" s="159">
        <v>19.728000000000002</v>
      </c>
      <c r="AG7" s="159">
        <v>15.991</v>
      </c>
      <c r="AH7" s="159">
        <v>10.038</v>
      </c>
      <c r="AI7" s="160">
        <v>29.404</v>
      </c>
      <c r="AJ7" s="160">
        <v>33.389313999999999</v>
      </c>
      <c r="AK7" s="160">
        <v>32.408000000000001</v>
      </c>
      <c r="AL7" s="160">
        <v>44.847323000000003</v>
      </c>
      <c r="AM7" s="159">
        <v>31.221295999999995</v>
      </c>
      <c r="AN7" s="159">
        <v>29.285827999999999</v>
      </c>
      <c r="AO7" s="159">
        <v>36.652121000000001</v>
      </c>
      <c r="AP7" s="159">
        <v>48.028141000000005</v>
      </c>
      <c r="AQ7" s="166">
        <v>48.333827999999997</v>
      </c>
      <c r="AR7" s="166">
        <v>38.374127999999992</v>
      </c>
      <c r="AS7" s="166">
        <v>37.339877999999999</v>
      </c>
      <c r="AT7" s="166">
        <v>50.264488999999998</v>
      </c>
      <c r="AU7" s="159">
        <v>45.272751999999997</v>
      </c>
      <c r="AV7" s="159">
        <v>23.671978999999997</v>
      </c>
      <c r="AW7" s="159">
        <v>22.435010999999999</v>
      </c>
      <c r="AX7" s="159">
        <v>27.976705000000003</v>
      </c>
      <c r="AY7" s="166">
        <v>20.251393</v>
      </c>
      <c r="AZ7" s="166">
        <v>23.606805000000001</v>
      </c>
      <c r="BA7" s="166">
        <v>26.058292999999999</v>
      </c>
      <c r="BB7" s="166">
        <v>42.984835999999994</v>
      </c>
      <c r="BC7" s="166">
        <v>33.650638999999998</v>
      </c>
      <c r="BD7" s="166">
        <v>30.737174</v>
      </c>
      <c r="BE7" s="166">
        <v>34.197859999999999</v>
      </c>
      <c r="BF7" s="166">
        <v>35.313533</v>
      </c>
      <c r="BG7" s="166">
        <v>36.093761000000001</v>
      </c>
      <c r="BH7" s="166">
        <v>40.363505000000004</v>
      </c>
      <c r="BI7" s="166">
        <v>15.514488</v>
      </c>
      <c r="BJ7" s="166">
        <v>12.596000999999999</v>
      </c>
      <c r="BK7" s="166">
        <v>46.504289</v>
      </c>
      <c r="BL7" s="166">
        <v>11.678928000000001</v>
      </c>
      <c r="BM7" s="166">
        <v>42.746145999999996</v>
      </c>
      <c r="BN7" s="166">
        <v>10.076961000000001</v>
      </c>
      <c r="BO7" s="166">
        <v>45.251289999999997</v>
      </c>
      <c r="BP7" s="166">
        <v>12.64</v>
      </c>
      <c r="BQ7" s="166">
        <v>36.087000000000003</v>
      </c>
      <c r="BR7" s="166">
        <v>10.87</v>
      </c>
      <c r="BS7" s="166">
        <v>10.943</v>
      </c>
      <c r="BT7" s="166">
        <v>10.490842000000001</v>
      </c>
      <c r="BU7" s="166">
        <v>10.167</v>
      </c>
      <c r="BV7" s="166">
        <v>10.256</v>
      </c>
      <c r="BW7" s="166">
        <v>9.9405579999999993</v>
      </c>
      <c r="BX7" s="166">
        <v>9.461354</v>
      </c>
      <c r="BY7" s="166">
        <v>7.8261150000000006</v>
      </c>
      <c r="BZ7" s="166">
        <v>10.466305999999999</v>
      </c>
      <c r="CA7" s="166">
        <v>12.185136</v>
      </c>
      <c r="CB7" s="166">
        <v>11.986000000000001</v>
      </c>
      <c r="CC7" s="166">
        <v>11.208</v>
      </c>
      <c r="CD7" s="166">
        <v>9.3472449999999991</v>
      </c>
      <c r="CE7" s="167">
        <f t="shared" si="0"/>
        <v>-0.16602025339043547</v>
      </c>
      <c r="CF7" s="167">
        <f t="shared" si="1"/>
        <v>-0.10692034037606013</v>
      </c>
      <c r="CG7" s="165"/>
    </row>
    <row r="8" spans="1:85" x14ac:dyDescent="0.25">
      <c r="A8" s="168" t="s">
        <v>13</v>
      </c>
      <c r="B8" s="169">
        <v>0</v>
      </c>
      <c r="C8" s="170">
        <v>0</v>
      </c>
      <c r="D8" s="170">
        <v>0</v>
      </c>
      <c r="E8" s="170">
        <v>0</v>
      </c>
      <c r="F8" s="170">
        <v>0</v>
      </c>
      <c r="G8" s="169">
        <v>0</v>
      </c>
      <c r="H8" s="169">
        <v>0</v>
      </c>
      <c r="I8" s="169">
        <v>0</v>
      </c>
      <c r="J8" s="169">
        <v>0</v>
      </c>
      <c r="K8" s="170">
        <v>0</v>
      </c>
      <c r="L8" s="170">
        <v>0</v>
      </c>
      <c r="M8" s="170">
        <v>0</v>
      </c>
      <c r="N8" s="170">
        <v>0</v>
      </c>
      <c r="O8" s="169">
        <v>0</v>
      </c>
      <c r="P8" s="169">
        <v>0</v>
      </c>
      <c r="Q8" s="169">
        <v>0</v>
      </c>
      <c r="R8" s="169">
        <v>0</v>
      </c>
      <c r="S8" s="170">
        <v>0</v>
      </c>
      <c r="T8" s="170">
        <v>0</v>
      </c>
      <c r="U8" s="170">
        <v>0</v>
      </c>
      <c r="V8" s="170">
        <v>0</v>
      </c>
      <c r="W8" s="169">
        <v>0</v>
      </c>
      <c r="X8" s="169">
        <v>0</v>
      </c>
      <c r="Y8" s="169">
        <v>0</v>
      </c>
      <c r="Z8" s="169">
        <v>0</v>
      </c>
      <c r="AA8" s="170">
        <v>0</v>
      </c>
      <c r="AB8" s="170">
        <v>0</v>
      </c>
      <c r="AC8" s="170">
        <v>0</v>
      </c>
      <c r="AD8" s="170">
        <v>0</v>
      </c>
      <c r="AE8" s="169">
        <v>0</v>
      </c>
      <c r="AF8" s="169">
        <v>1E-3</v>
      </c>
      <c r="AG8" s="169">
        <v>0</v>
      </c>
      <c r="AH8" s="169">
        <v>0</v>
      </c>
      <c r="AI8" s="170">
        <v>0</v>
      </c>
      <c r="AJ8" s="170">
        <v>0</v>
      </c>
      <c r="AK8" s="170">
        <v>0</v>
      </c>
      <c r="AL8" s="170">
        <v>0</v>
      </c>
      <c r="AM8" s="169">
        <v>0</v>
      </c>
      <c r="AN8" s="169">
        <v>0</v>
      </c>
      <c r="AO8" s="169">
        <v>0</v>
      </c>
      <c r="AP8" s="169">
        <v>2E-3</v>
      </c>
      <c r="AQ8" s="171">
        <v>5.1700000000000001E-3</v>
      </c>
      <c r="AR8" s="171">
        <v>1.022E-2</v>
      </c>
      <c r="AS8" s="171">
        <v>4.1200000000000001E-2</v>
      </c>
      <c r="AT8" s="171">
        <v>3.7299999999999998E-3</v>
      </c>
      <c r="AU8" s="169">
        <v>1.6847000000000001E-2</v>
      </c>
      <c r="AV8" s="169">
        <v>2.4797E-2</v>
      </c>
      <c r="AW8" s="169">
        <v>3.3225999999999999E-2</v>
      </c>
      <c r="AX8" s="169">
        <v>7.9249999999999998E-3</v>
      </c>
      <c r="AY8" s="171">
        <v>9.5949999999999994E-3</v>
      </c>
      <c r="AZ8" s="171">
        <v>8.515E-3</v>
      </c>
      <c r="BA8" s="171">
        <v>4.7650000000000001E-3</v>
      </c>
      <c r="BB8" s="171">
        <v>3.065E-3</v>
      </c>
      <c r="BC8" s="171">
        <v>1.1014999999999999E-2</v>
      </c>
      <c r="BD8" s="171">
        <v>1.6683E-2</v>
      </c>
      <c r="BE8" s="171">
        <v>1.645E-3</v>
      </c>
      <c r="BF8" s="171">
        <v>1.6088999999999999E-2</v>
      </c>
      <c r="BG8" s="171">
        <v>2.1314E-2</v>
      </c>
      <c r="BH8" s="171">
        <v>2.3289999999999999E-3</v>
      </c>
      <c r="BI8" s="171">
        <v>1.8349999999999998E-3</v>
      </c>
      <c r="BJ8" s="171">
        <v>7.9176999999999997E-2</v>
      </c>
      <c r="BK8" s="171">
        <v>4.8890000000000001E-3</v>
      </c>
      <c r="BL8" s="171">
        <v>8.9459999999999991E-3</v>
      </c>
      <c r="BM8" s="171">
        <v>1.2801999999999999E-2</v>
      </c>
      <c r="BN8" s="171">
        <v>8.7618000000000001E-2</v>
      </c>
      <c r="BO8" s="171">
        <v>8.4227999999999997E-2</v>
      </c>
      <c r="BP8" s="171">
        <v>8.6999999999999994E-2</v>
      </c>
      <c r="BQ8" s="171">
        <v>8.3000000000000004E-2</v>
      </c>
      <c r="BR8" s="171">
        <v>8.1000000000000003E-2</v>
      </c>
      <c r="BS8" s="171">
        <v>8.1000000000000003E-2</v>
      </c>
      <c r="BT8" s="171">
        <v>8.1158999999999995E-2</v>
      </c>
      <c r="BU8" s="171">
        <v>8.1000000000000003E-2</v>
      </c>
      <c r="BV8" s="171">
        <v>4.0000000000000001E-3</v>
      </c>
      <c r="BW8" s="171">
        <v>7.1799999999999989E-3</v>
      </c>
      <c r="BX8" s="171">
        <v>5.6799999999999993E-3</v>
      </c>
      <c r="BY8" s="171">
        <v>1.1944E-2</v>
      </c>
      <c r="BZ8" s="171">
        <v>1.3951E-2</v>
      </c>
      <c r="CA8" s="171">
        <v>1.3870999999999998E-2</v>
      </c>
      <c r="CB8" s="171">
        <v>1.4999999999999999E-2</v>
      </c>
      <c r="CC8" s="171">
        <v>1.7000000000000001E-2</v>
      </c>
      <c r="CD8" s="171">
        <v>1.1195E-2</v>
      </c>
      <c r="CE8" s="167">
        <f t="shared" si="0"/>
        <v>-0.34147058823529419</v>
      </c>
      <c r="CF8" s="167">
        <f t="shared" si="1"/>
        <v>-0.19754856282703748</v>
      </c>
      <c r="CG8" s="165"/>
    </row>
    <row r="9" spans="1:85" x14ac:dyDescent="0.25">
      <c r="A9" s="168" t="s">
        <v>71</v>
      </c>
      <c r="B9" s="169">
        <v>19.193000000000001</v>
      </c>
      <c r="C9" s="170">
        <v>1</v>
      </c>
      <c r="D9" s="170">
        <v>22.888999999999999</v>
      </c>
      <c r="E9" s="170">
        <v>61.093000000000004</v>
      </c>
      <c r="F9" s="170">
        <v>22.305</v>
      </c>
      <c r="G9" s="169">
        <v>25.331000000000003</v>
      </c>
      <c r="H9" s="169">
        <v>40.933999999999997</v>
      </c>
      <c r="I9" s="169">
        <v>32.622</v>
      </c>
      <c r="J9" s="169">
        <v>15.469000000000001</v>
      </c>
      <c r="K9" s="170">
        <v>10.238000000000001</v>
      </c>
      <c r="L9" s="170">
        <v>10.753</v>
      </c>
      <c r="M9" s="170">
        <v>9.9749999999999996</v>
      </c>
      <c r="N9" s="170">
        <v>10.262</v>
      </c>
      <c r="O9" s="169">
        <v>30.267000000000003</v>
      </c>
      <c r="P9" s="169">
        <v>39.999000000000002</v>
      </c>
      <c r="Q9" s="169">
        <v>35.042000000000002</v>
      </c>
      <c r="R9" s="169">
        <v>29.923000000000002</v>
      </c>
      <c r="S9" s="170">
        <v>56.888000000000005</v>
      </c>
      <c r="T9" s="170">
        <v>85.563999999999993</v>
      </c>
      <c r="U9" s="170">
        <v>66.397999999999996</v>
      </c>
      <c r="V9" s="170">
        <v>17.200000000000003</v>
      </c>
      <c r="W9" s="169">
        <v>34.070999999999998</v>
      </c>
      <c r="X9" s="169">
        <v>21.051000000000002</v>
      </c>
      <c r="Y9" s="169">
        <v>14.564</v>
      </c>
      <c r="Z9" s="169">
        <v>14.813000000000001</v>
      </c>
      <c r="AA9" s="170">
        <v>16.718000000000004</v>
      </c>
      <c r="AB9" s="170">
        <v>15.436999999999999</v>
      </c>
      <c r="AC9" s="170">
        <v>15.55</v>
      </c>
      <c r="AD9" s="170">
        <v>18.86</v>
      </c>
      <c r="AE9" s="169">
        <v>11.583000000000002</v>
      </c>
      <c r="AF9" s="169">
        <v>19.727</v>
      </c>
      <c r="AG9" s="169">
        <v>15.991</v>
      </c>
      <c r="AH9" s="169">
        <v>10.038</v>
      </c>
      <c r="AI9" s="170">
        <v>29.404</v>
      </c>
      <c r="AJ9" s="170">
        <v>33.389313999999999</v>
      </c>
      <c r="AK9" s="170">
        <v>32.408000000000001</v>
      </c>
      <c r="AL9" s="170">
        <v>44.847323000000003</v>
      </c>
      <c r="AM9" s="169">
        <v>31.221295999999995</v>
      </c>
      <c r="AN9" s="169">
        <v>29.285827999999999</v>
      </c>
      <c r="AO9" s="169">
        <v>36.652121000000001</v>
      </c>
      <c r="AP9" s="169">
        <v>48.026141000000003</v>
      </c>
      <c r="AQ9" s="171">
        <v>48.32865799999999</v>
      </c>
      <c r="AR9" s="171">
        <v>38.363907999999995</v>
      </c>
      <c r="AS9" s="171">
        <v>37.298677999999995</v>
      </c>
      <c r="AT9" s="171">
        <v>50.260759</v>
      </c>
      <c r="AU9" s="169">
        <v>45.255904999999998</v>
      </c>
      <c r="AV9" s="169">
        <v>23.647181999999997</v>
      </c>
      <c r="AW9" s="169">
        <v>22.401785</v>
      </c>
      <c r="AX9" s="169">
        <v>27.968780000000002</v>
      </c>
      <c r="AY9" s="171">
        <v>20.241798000000003</v>
      </c>
      <c r="AZ9" s="171">
        <v>23.598290000000002</v>
      </c>
      <c r="BA9" s="171">
        <v>26.053528</v>
      </c>
      <c r="BB9" s="171">
        <v>42.981770999999995</v>
      </c>
      <c r="BC9" s="171">
        <v>33.639623999999998</v>
      </c>
      <c r="BD9" s="171">
        <v>30.720490999999999</v>
      </c>
      <c r="BE9" s="171">
        <v>34.196215000000002</v>
      </c>
      <c r="BF9" s="171">
        <v>35.297443999999999</v>
      </c>
      <c r="BG9" s="171">
        <v>36.072446999999997</v>
      </c>
      <c r="BH9" s="171">
        <v>40.361176000000007</v>
      </c>
      <c r="BI9" s="171">
        <v>15.512653</v>
      </c>
      <c r="BJ9" s="171">
        <v>12.516824</v>
      </c>
      <c r="BK9" s="171">
        <v>46.499400000000001</v>
      </c>
      <c r="BL9" s="171">
        <v>11.669982000000001</v>
      </c>
      <c r="BM9" s="171">
        <v>42.733343999999995</v>
      </c>
      <c r="BN9" s="171">
        <v>9.9893429999999999</v>
      </c>
      <c r="BO9" s="171">
        <v>45.167062000000001</v>
      </c>
      <c r="BP9" s="171">
        <v>12.553000000000001</v>
      </c>
      <c r="BQ9" s="171">
        <v>36.005000000000003</v>
      </c>
      <c r="BR9" s="171">
        <v>10.789</v>
      </c>
      <c r="BS9" s="171">
        <v>10.862</v>
      </c>
      <c r="BT9" s="171">
        <v>10.409682999999999</v>
      </c>
      <c r="BU9" s="171">
        <v>10.087</v>
      </c>
      <c r="BV9" s="171">
        <v>10.252000000000001</v>
      </c>
      <c r="BW9" s="171">
        <v>9.9333780000000012</v>
      </c>
      <c r="BX9" s="171">
        <v>9.4556740000000001</v>
      </c>
      <c r="BY9" s="171">
        <v>7.814171</v>
      </c>
      <c r="BZ9" s="171">
        <v>10.452354999999999</v>
      </c>
      <c r="CA9" s="171">
        <v>12.171265</v>
      </c>
      <c r="CB9" s="171">
        <v>11.971</v>
      </c>
      <c r="CC9" s="171">
        <v>11.192</v>
      </c>
      <c r="CD9" s="171">
        <v>9.3360500000000002</v>
      </c>
      <c r="CE9" s="167">
        <f t="shared" si="0"/>
        <v>-0.16582827019299495</v>
      </c>
      <c r="CF9" s="167">
        <f t="shared" si="1"/>
        <v>-0.10679937679116325</v>
      </c>
      <c r="CG9" s="165"/>
    </row>
    <row r="10" spans="1:85" x14ac:dyDescent="0.25">
      <c r="A10" s="172" t="s">
        <v>72</v>
      </c>
      <c r="B10" s="173">
        <v>10.87</v>
      </c>
      <c r="C10" s="174">
        <v>0</v>
      </c>
      <c r="D10" s="174">
        <v>20.397000000000002</v>
      </c>
      <c r="E10" s="174">
        <v>18.788000000000004</v>
      </c>
      <c r="F10" s="174">
        <v>16.779</v>
      </c>
      <c r="G10" s="173">
        <v>19.732000000000003</v>
      </c>
      <c r="H10" s="173">
        <v>20.065000000000001</v>
      </c>
      <c r="I10" s="173">
        <v>22.582000000000001</v>
      </c>
      <c r="J10" s="173">
        <v>4.9380000000000006</v>
      </c>
      <c r="K10" s="174">
        <v>4.5310000000000006</v>
      </c>
      <c r="L10" s="174">
        <v>4.9580000000000002</v>
      </c>
      <c r="M10" s="174">
        <v>5.2560000000000011</v>
      </c>
      <c r="N10" s="174">
        <v>3.0390000000000001</v>
      </c>
      <c r="O10" s="173">
        <v>8.0790000000000006</v>
      </c>
      <c r="P10" s="173">
        <v>8.3019999999999996</v>
      </c>
      <c r="Q10" s="173">
        <v>6.5219999999999994</v>
      </c>
      <c r="R10" s="173">
        <v>8.1150000000000002</v>
      </c>
      <c r="S10" s="174">
        <v>8.8569999999999993</v>
      </c>
      <c r="T10" s="174">
        <v>9.0540000000000003</v>
      </c>
      <c r="U10" s="174">
        <v>5.3650000000000002</v>
      </c>
      <c r="V10" s="174">
        <v>8.9540000000000006</v>
      </c>
      <c r="W10" s="173">
        <v>4.6360000000000001</v>
      </c>
      <c r="X10" s="173">
        <v>5.5030000000000001</v>
      </c>
      <c r="Y10" s="173">
        <v>6.8760000000000003</v>
      </c>
      <c r="Z10" s="173">
        <v>3.976</v>
      </c>
      <c r="AA10" s="174">
        <v>4.8410000000000002</v>
      </c>
      <c r="AB10" s="174">
        <v>5.5979999999999999</v>
      </c>
      <c r="AC10" s="174">
        <v>6.3750000000000009</v>
      </c>
      <c r="AD10" s="174">
        <v>8.5780000000000012</v>
      </c>
      <c r="AE10" s="173">
        <v>6.359</v>
      </c>
      <c r="AF10" s="173">
        <v>7.0540000000000003</v>
      </c>
      <c r="AG10" s="173">
        <v>6.4770000000000003</v>
      </c>
      <c r="AH10" s="173">
        <v>5.2650000000000006</v>
      </c>
      <c r="AI10" s="174">
        <v>9.0410000000000004</v>
      </c>
      <c r="AJ10" s="174">
        <v>10.226313999999999</v>
      </c>
      <c r="AK10" s="174">
        <v>7.8580000000000005</v>
      </c>
      <c r="AL10" s="174">
        <v>12.020323000000001</v>
      </c>
      <c r="AM10" s="173">
        <v>6.687398</v>
      </c>
      <c r="AN10" s="173">
        <v>10.153929999999999</v>
      </c>
      <c r="AO10" s="173">
        <v>19.465223000000002</v>
      </c>
      <c r="AP10" s="173">
        <v>24.820243000000001</v>
      </c>
      <c r="AQ10" s="175">
        <v>28.280760000000001</v>
      </c>
      <c r="AR10" s="175">
        <v>27.060009999999998</v>
      </c>
      <c r="AS10" s="175">
        <v>26.630779999999998</v>
      </c>
      <c r="AT10" s="175">
        <v>32.589860999999999</v>
      </c>
      <c r="AU10" s="173">
        <v>30.402006999999998</v>
      </c>
      <c r="AV10" s="173">
        <v>15.923283999999999</v>
      </c>
      <c r="AW10" s="173">
        <v>16.886887000000002</v>
      </c>
      <c r="AX10" s="173">
        <v>13.903779999999999</v>
      </c>
      <c r="AY10" s="175">
        <v>15.151797999999999</v>
      </c>
      <c r="AZ10" s="175">
        <v>19.185290000000002</v>
      </c>
      <c r="BA10" s="175">
        <v>22.189527999999999</v>
      </c>
      <c r="BB10" s="175">
        <v>25.307770999999995</v>
      </c>
      <c r="BC10" s="175">
        <v>27.629624</v>
      </c>
      <c r="BD10" s="175">
        <v>26.9</v>
      </c>
      <c r="BE10" s="175">
        <v>28.430215</v>
      </c>
      <c r="BF10" s="175">
        <v>31.566443999999997</v>
      </c>
      <c r="BG10" s="175">
        <v>32.141446999999999</v>
      </c>
      <c r="BH10" s="175">
        <v>34.35690000000001</v>
      </c>
      <c r="BI10" s="175">
        <v>14.240653</v>
      </c>
      <c r="BJ10" s="175">
        <v>11.245823999999999</v>
      </c>
      <c r="BK10" s="175">
        <v>45.0304</v>
      </c>
      <c r="BL10" s="175">
        <v>10.199981999999999</v>
      </c>
      <c r="BM10" s="175">
        <v>41.265343999999999</v>
      </c>
      <c r="BN10" s="175">
        <v>8.5153429999999997</v>
      </c>
      <c r="BO10" s="175">
        <v>43.698062</v>
      </c>
      <c r="BP10" s="175">
        <v>11.086</v>
      </c>
      <c r="BQ10" s="175">
        <v>34.536000000000001</v>
      </c>
      <c r="BR10" s="175">
        <v>9.31</v>
      </c>
      <c r="BS10" s="175">
        <v>9.3870000000000005</v>
      </c>
      <c r="BT10" s="171">
        <v>8.9506829999999997</v>
      </c>
      <c r="BU10" s="175">
        <v>8.6839999999999993</v>
      </c>
      <c r="BV10" s="175">
        <v>8.85</v>
      </c>
      <c r="BW10" s="175">
        <v>8.5343780000000002</v>
      </c>
      <c r="BX10" s="175">
        <v>8.0576739999999987</v>
      </c>
      <c r="BY10" s="175">
        <v>6.4171709999999997</v>
      </c>
      <c r="BZ10" s="175">
        <v>9.0573549999999994</v>
      </c>
      <c r="CA10" s="175">
        <v>10.774265</v>
      </c>
      <c r="CB10" s="175">
        <v>10.579000000000001</v>
      </c>
      <c r="CC10" s="175">
        <v>9.8019999999999996</v>
      </c>
      <c r="CD10" s="175">
        <v>7.9490499999999997</v>
      </c>
      <c r="CE10" s="167">
        <f t="shared" si="0"/>
        <v>-0.1890379514384819</v>
      </c>
      <c r="CF10" s="167">
        <f t="shared" si="1"/>
        <v>-0.12236519381210076</v>
      </c>
      <c r="CG10" s="165"/>
    </row>
    <row r="11" spans="1:85" x14ac:dyDescent="0.25">
      <c r="A11" s="172" t="s">
        <v>73</v>
      </c>
      <c r="B11" s="173">
        <v>0</v>
      </c>
      <c r="C11" s="174">
        <v>0</v>
      </c>
      <c r="D11" s="174">
        <v>0</v>
      </c>
      <c r="E11" s="174">
        <v>0.93400000000000005</v>
      </c>
      <c r="F11" s="174">
        <v>0.93400000000000005</v>
      </c>
      <c r="G11" s="173">
        <v>0.93400000000000005</v>
      </c>
      <c r="H11" s="173">
        <v>0.93400000000000005</v>
      </c>
      <c r="I11" s="173">
        <v>0</v>
      </c>
      <c r="J11" s="173">
        <v>0</v>
      </c>
      <c r="K11" s="174">
        <v>0</v>
      </c>
      <c r="L11" s="174">
        <v>0</v>
      </c>
      <c r="M11" s="174">
        <v>0</v>
      </c>
      <c r="N11" s="174">
        <v>0.01</v>
      </c>
      <c r="O11" s="173">
        <v>0</v>
      </c>
      <c r="P11" s="173">
        <v>0</v>
      </c>
      <c r="Q11" s="173">
        <v>1.0150000000000001</v>
      </c>
      <c r="R11" s="173">
        <v>1.071</v>
      </c>
      <c r="S11" s="174">
        <v>1.071</v>
      </c>
      <c r="T11" s="174">
        <v>0.67500000000000004</v>
      </c>
      <c r="U11" s="174">
        <v>1.329</v>
      </c>
      <c r="V11" s="174">
        <v>2.61</v>
      </c>
      <c r="W11" s="173">
        <v>2.0420000000000003</v>
      </c>
      <c r="X11" s="173">
        <v>2.14</v>
      </c>
      <c r="Y11" s="173">
        <v>1.3640000000000001</v>
      </c>
      <c r="Z11" s="173">
        <v>1.458</v>
      </c>
      <c r="AA11" s="174">
        <v>1.8140000000000001</v>
      </c>
      <c r="AB11" s="174">
        <v>1.43</v>
      </c>
      <c r="AC11" s="174">
        <v>1.4160000000000001</v>
      </c>
      <c r="AD11" s="174">
        <v>2.0670000000000002</v>
      </c>
      <c r="AE11" s="173">
        <v>2.0670000000000002</v>
      </c>
      <c r="AF11" s="173">
        <v>1.673</v>
      </c>
      <c r="AG11" s="173">
        <v>1.514</v>
      </c>
      <c r="AH11" s="173">
        <v>1.7730000000000001</v>
      </c>
      <c r="AI11" s="174">
        <v>1.9630000000000001</v>
      </c>
      <c r="AJ11" s="174">
        <v>1.9630000000000001</v>
      </c>
      <c r="AK11" s="174">
        <v>1.9630000000000001</v>
      </c>
      <c r="AL11" s="174">
        <v>2.1120000000000001</v>
      </c>
      <c r="AM11" s="173">
        <v>12.769000000000002</v>
      </c>
      <c r="AN11" s="173">
        <v>10.727</v>
      </c>
      <c r="AO11" s="173">
        <v>8.5820000000000007</v>
      </c>
      <c r="AP11" s="173">
        <v>7.601</v>
      </c>
      <c r="AQ11" s="175">
        <v>7.4430000000000005</v>
      </c>
      <c r="AR11" s="175">
        <v>6.6990000000000007</v>
      </c>
      <c r="AS11" s="175">
        <v>5.0630000000000006</v>
      </c>
      <c r="AT11" s="175">
        <v>5.0660000000000007</v>
      </c>
      <c r="AU11" s="173">
        <v>5.0490000000000004</v>
      </c>
      <c r="AV11" s="173">
        <v>4.4190000000000005</v>
      </c>
      <c r="AW11" s="173">
        <v>4.2100000000000009</v>
      </c>
      <c r="AX11" s="173">
        <v>5.0650000000000013</v>
      </c>
      <c r="AY11" s="175">
        <v>5.0900000000000007</v>
      </c>
      <c r="AZ11" s="175">
        <v>4.2130000000000001</v>
      </c>
      <c r="BA11" s="175">
        <v>3.8640000000000003</v>
      </c>
      <c r="BB11" s="175">
        <v>3.97</v>
      </c>
      <c r="BC11" s="175">
        <v>4.01</v>
      </c>
      <c r="BD11" s="175">
        <v>3.786</v>
      </c>
      <c r="BE11" s="175">
        <v>3.766</v>
      </c>
      <c r="BF11" s="175">
        <v>3.7310000000000003</v>
      </c>
      <c r="BG11" s="175">
        <v>3.931</v>
      </c>
      <c r="BH11" s="175">
        <v>1.3660000000000001</v>
      </c>
      <c r="BI11" s="175">
        <v>1.272</v>
      </c>
      <c r="BJ11" s="175">
        <v>1.2709999999999999</v>
      </c>
      <c r="BK11" s="175">
        <v>1.4690000000000001</v>
      </c>
      <c r="BL11" s="175">
        <v>1.47</v>
      </c>
      <c r="BM11" s="175">
        <v>1.468</v>
      </c>
      <c r="BN11" s="175">
        <v>1.474</v>
      </c>
      <c r="BO11" s="175">
        <v>1.4690000000000001</v>
      </c>
      <c r="BP11" s="175">
        <v>1.4670000000000001</v>
      </c>
      <c r="BQ11" s="175">
        <v>1.4690000000000001</v>
      </c>
      <c r="BR11" s="175">
        <v>1.4790000000000001</v>
      </c>
      <c r="BS11" s="175">
        <v>1.4750000000000001</v>
      </c>
      <c r="BT11" s="171">
        <v>1.4590000000000001</v>
      </c>
      <c r="BU11" s="175">
        <v>1.403</v>
      </c>
      <c r="BV11" s="175">
        <v>1.4019999999999999</v>
      </c>
      <c r="BW11" s="175">
        <v>1.399</v>
      </c>
      <c r="BX11" s="175">
        <v>1.3980000000000001</v>
      </c>
      <c r="BY11" s="175">
        <v>1.397</v>
      </c>
      <c r="BZ11" s="175">
        <v>1.395</v>
      </c>
      <c r="CA11" s="175">
        <v>1.397</v>
      </c>
      <c r="CB11" s="175">
        <v>1.3919999999999999</v>
      </c>
      <c r="CC11" s="175">
        <v>1.39</v>
      </c>
      <c r="CD11" s="175">
        <v>1.387</v>
      </c>
      <c r="CE11" s="167">
        <f t="shared" si="0"/>
        <v>-2.1582733812949284E-3</v>
      </c>
      <c r="CF11" s="167">
        <f t="shared" si="1"/>
        <v>-5.734767025089571E-3</v>
      </c>
      <c r="CG11" s="165"/>
    </row>
    <row r="12" spans="1:85" x14ac:dyDescent="0.25">
      <c r="A12" s="172" t="s">
        <v>74</v>
      </c>
      <c r="B12" s="173">
        <v>8.2320000000000011</v>
      </c>
      <c r="C12" s="174">
        <v>1</v>
      </c>
      <c r="D12" s="174">
        <v>2.4000000000000004</v>
      </c>
      <c r="E12" s="174">
        <v>41.279000000000003</v>
      </c>
      <c r="F12" s="174">
        <v>4.5</v>
      </c>
      <c r="G12" s="173">
        <v>4.5730000000000004</v>
      </c>
      <c r="H12" s="173">
        <v>19.843</v>
      </c>
      <c r="I12" s="173">
        <v>9.9480000000000004</v>
      </c>
      <c r="J12" s="173">
        <v>10.439</v>
      </c>
      <c r="K12" s="174">
        <v>5.6150000000000002</v>
      </c>
      <c r="L12" s="174">
        <v>5.7030000000000003</v>
      </c>
      <c r="M12" s="174">
        <v>4.6270000000000007</v>
      </c>
      <c r="N12" s="174">
        <v>7</v>
      </c>
      <c r="O12" s="173">
        <v>21.975000000000001</v>
      </c>
      <c r="P12" s="173">
        <v>31.482999999999997</v>
      </c>
      <c r="Q12" s="173">
        <v>27.383000000000003</v>
      </c>
      <c r="R12" s="173">
        <v>20.372</v>
      </c>
      <c r="S12" s="174">
        <v>46.593000000000004</v>
      </c>
      <c r="T12" s="174">
        <v>75.468000000000004</v>
      </c>
      <c r="U12" s="174">
        <v>59.167999999999999</v>
      </c>
      <c r="V12" s="174">
        <v>5.1000000000000005</v>
      </c>
      <c r="W12" s="173">
        <v>26.83</v>
      </c>
      <c r="X12" s="173">
        <v>12.55</v>
      </c>
      <c r="Y12" s="173">
        <v>5.4660000000000002</v>
      </c>
      <c r="Z12" s="173">
        <v>8.5210000000000008</v>
      </c>
      <c r="AA12" s="174">
        <v>9.1850000000000005</v>
      </c>
      <c r="AB12" s="174">
        <v>7.9450000000000003</v>
      </c>
      <c r="AC12" s="174">
        <v>7.2949999999999999</v>
      </c>
      <c r="AD12" s="174">
        <v>7.92</v>
      </c>
      <c r="AE12" s="173">
        <v>3.157</v>
      </c>
      <c r="AF12" s="173">
        <v>11</v>
      </c>
      <c r="AG12" s="173">
        <v>8</v>
      </c>
      <c r="AH12" s="173">
        <v>3</v>
      </c>
      <c r="AI12" s="174">
        <v>18.399999999999999</v>
      </c>
      <c r="AJ12" s="174">
        <v>21.2</v>
      </c>
      <c r="AK12" s="174">
        <v>22.587</v>
      </c>
      <c r="AL12" s="174">
        <v>30.715</v>
      </c>
      <c r="AM12" s="173">
        <v>11.764897999999999</v>
      </c>
      <c r="AN12" s="173">
        <v>8.4048979999999993</v>
      </c>
      <c r="AO12" s="173">
        <v>8.6048979999999986</v>
      </c>
      <c r="AP12" s="173">
        <v>15.604897999999999</v>
      </c>
      <c r="AQ12" s="175">
        <v>12.604897999999999</v>
      </c>
      <c r="AR12" s="175">
        <v>4.6048980000000004</v>
      </c>
      <c r="AS12" s="175">
        <v>5.6048979999999995</v>
      </c>
      <c r="AT12" s="175">
        <v>12.604897999999999</v>
      </c>
      <c r="AU12" s="173">
        <v>9.8048979999999997</v>
      </c>
      <c r="AV12" s="173">
        <v>3.3048979999999997</v>
      </c>
      <c r="AW12" s="173">
        <v>1.3048979999999999</v>
      </c>
      <c r="AX12" s="173">
        <v>9</v>
      </c>
      <c r="AY12" s="175">
        <v>0</v>
      </c>
      <c r="AZ12" s="175">
        <v>0</v>
      </c>
      <c r="BA12" s="175">
        <v>0</v>
      </c>
      <c r="BB12" s="175">
        <v>11</v>
      </c>
      <c r="BC12" s="175">
        <v>2</v>
      </c>
      <c r="BD12" s="175">
        <v>0</v>
      </c>
      <c r="BE12" s="175">
        <v>2</v>
      </c>
      <c r="BF12" s="175">
        <v>0</v>
      </c>
      <c r="BG12" s="175">
        <v>0</v>
      </c>
      <c r="BH12" s="175">
        <v>4.6382759999999994</v>
      </c>
      <c r="BI12" s="175">
        <v>0</v>
      </c>
      <c r="BJ12" s="175">
        <v>0</v>
      </c>
      <c r="BK12" s="175">
        <v>0</v>
      </c>
      <c r="BL12" s="175">
        <v>0</v>
      </c>
      <c r="BM12" s="175">
        <v>0</v>
      </c>
      <c r="BN12" s="175">
        <v>0</v>
      </c>
      <c r="BO12" s="175">
        <v>0</v>
      </c>
      <c r="BP12" s="175">
        <v>0</v>
      </c>
      <c r="BQ12" s="175">
        <v>0</v>
      </c>
      <c r="BR12" s="175">
        <v>0</v>
      </c>
      <c r="BS12" s="175">
        <v>0</v>
      </c>
      <c r="BT12" s="175">
        <v>0</v>
      </c>
      <c r="BU12" s="175">
        <v>0</v>
      </c>
      <c r="BV12" s="175">
        <v>0</v>
      </c>
      <c r="BW12" s="175">
        <v>0</v>
      </c>
      <c r="BX12" s="175">
        <v>0</v>
      </c>
      <c r="BY12" s="175">
        <v>0</v>
      </c>
      <c r="BZ12" s="175">
        <v>0</v>
      </c>
      <c r="CA12" s="175">
        <v>0</v>
      </c>
      <c r="CB12" s="175">
        <v>0</v>
      </c>
      <c r="CC12" s="175">
        <v>0</v>
      </c>
      <c r="CD12" s="175">
        <v>0</v>
      </c>
      <c r="CE12" s="167" t="e">
        <f t="shared" si="0"/>
        <v>#DIV/0!</v>
      </c>
      <c r="CF12" s="167" t="e">
        <f t="shared" si="1"/>
        <v>#DIV/0!</v>
      </c>
      <c r="CG12" s="165"/>
    </row>
    <row r="13" spans="1:85" x14ac:dyDescent="0.25">
      <c r="A13" s="158" t="s">
        <v>75</v>
      </c>
      <c r="B13" s="159">
        <v>0</v>
      </c>
      <c r="C13" s="160">
        <v>0</v>
      </c>
      <c r="D13" s="160">
        <v>0</v>
      </c>
      <c r="E13" s="160">
        <v>0</v>
      </c>
      <c r="F13" s="160">
        <v>0</v>
      </c>
      <c r="G13" s="159">
        <v>0</v>
      </c>
      <c r="H13" s="159">
        <v>0</v>
      </c>
      <c r="I13" s="159">
        <v>0</v>
      </c>
      <c r="J13" s="159">
        <v>0</v>
      </c>
      <c r="K13" s="160">
        <v>0</v>
      </c>
      <c r="L13" s="160">
        <v>0</v>
      </c>
      <c r="M13" s="160">
        <v>0</v>
      </c>
      <c r="N13" s="160">
        <v>7.0000000000000007E-2</v>
      </c>
      <c r="O13" s="159">
        <v>0</v>
      </c>
      <c r="P13" s="159">
        <v>0</v>
      </c>
      <c r="Q13" s="159">
        <v>9.0999999999999998E-2</v>
      </c>
      <c r="R13" s="159">
        <v>0.13300000000000001</v>
      </c>
      <c r="S13" s="160">
        <v>0.13300000000000001</v>
      </c>
      <c r="T13" s="160">
        <v>0.13</v>
      </c>
      <c r="U13" s="160">
        <v>0.13600000000000001</v>
      </c>
      <c r="V13" s="160">
        <v>0.34799999999999998</v>
      </c>
      <c r="W13" s="159">
        <v>0.14800000000000002</v>
      </c>
      <c r="X13" s="159">
        <v>0.13100000000000001</v>
      </c>
      <c r="Y13" s="159">
        <v>0.13300000000000001</v>
      </c>
      <c r="Z13" s="159">
        <v>0.15200000000000002</v>
      </c>
      <c r="AA13" s="160">
        <v>0.16</v>
      </c>
      <c r="AB13" s="160">
        <v>0.157</v>
      </c>
      <c r="AC13" s="160">
        <v>0.14000000000000001</v>
      </c>
      <c r="AD13" s="160">
        <v>0.15900000000000003</v>
      </c>
      <c r="AE13" s="159">
        <v>0.15700000000000003</v>
      </c>
      <c r="AF13" s="159">
        <v>0.15300000000000002</v>
      </c>
      <c r="AG13" s="159">
        <v>0.16900000000000001</v>
      </c>
      <c r="AH13" s="159">
        <v>0.17100000000000001</v>
      </c>
      <c r="AI13" s="160">
        <v>0.17400000000000002</v>
      </c>
      <c r="AJ13" s="160">
        <v>0.17800000000000002</v>
      </c>
      <c r="AK13" s="160">
        <v>0.17893000000000001</v>
      </c>
      <c r="AL13" s="160">
        <v>0.16869500000000001</v>
      </c>
      <c r="AM13" s="159">
        <v>0.17685300000000001</v>
      </c>
      <c r="AN13" s="159">
        <v>0.17100900000000002</v>
      </c>
      <c r="AO13" s="159">
        <v>0.18111100000000002</v>
      </c>
      <c r="AP13" s="159">
        <v>0.16328500000000001</v>
      </c>
      <c r="AQ13" s="166">
        <v>0.17620886000000002</v>
      </c>
      <c r="AR13" s="166">
        <v>0.15573186</v>
      </c>
      <c r="AS13" s="166">
        <v>0.16775139999999999</v>
      </c>
      <c r="AT13" s="166">
        <v>0.18099999999999999</v>
      </c>
      <c r="AU13" s="159">
        <v>0.17699999999999999</v>
      </c>
      <c r="AV13" s="159">
        <v>0.18075140000000001</v>
      </c>
      <c r="AW13" s="159">
        <v>0.20374700000000001</v>
      </c>
      <c r="AX13" s="159">
        <v>0.10500000000000001</v>
      </c>
      <c r="AY13" s="166">
        <v>6.8228999999999998E-2</v>
      </c>
      <c r="AZ13" s="166">
        <v>5.9743019999999998</v>
      </c>
      <c r="BA13" s="166">
        <v>5.9583760000000003</v>
      </c>
      <c r="BB13" s="166">
        <v>5.8854500000000005</v>
      </c>
      <c r="BC13" s="166">
        <v>6.6485380000000003</v>
      </c>
      <c r="BD13" s="166">
        <v>17.153570999999999</v>
      </c>
      <c r="BE13" s="166">
        <v>7.8025929999999999</v>
      </c>
      <c r="BF13" s="166">
        <v>7.8666369999999999</v>
      </c>
      <c r="BG13" s="166">
        <v>7.9238410000000004</v>
      </c>
      <c r="BH13" s="166">
        <v>6.9470000000000001</v>
      </c>
      <c r="BI13" s="166">
        <v>6.939877000000001</v>
      </c>
      <c r="BJ13" s="166">
        <v>6.8560000000000008</v>
      </c>
      <c r="BK13" s="166">
        <v>7.718</v>
      </c>
      <c r="BL13" s="166">
        <v>7.57</v>
      </c>
      <c r="BM13" s="166">
        <v>7.1770000000000005</v>
      </c>
      <c r="BN13" s="166">
        <v>7.069</v>
      </c>
      <c r="BO13" s="166">
        <v>7.6690000000000005</v>
      </c>
      <c r="BP13" s="166">
        <v>7.5750000000000002</v>
      </c>
      <c r="BQ13" s="166">
        <v>7.476</v>
      </c>
      <c r="BR13" s="166">
        <v>7.6980000000000004</v>
      </c>
      <c r="BS13" s="166">
        <v>7.851</v>
      </c>
      <c r="BT13" s="166">
        <v>7.585</v>
      </c>
      <c r="BU13" s="166">
        <v>7.859</v>
      </c>
      <c r="BV13" s="166">
        <v>8.1829999999999998</v>
      </c>
      <c r="BW13" s="166">
        <v>8.532</v>
      </c>
      <c r="BX13" s="166">
        <v>8.2059999999999995</v>
      </c>
      <c r="BY13" s="166">
        <v>8.5579999999999998</v>
      </c>
      <c r="BZ13" s="166">
        <v>8.641</v>
      </c>
      <c r="CA13" s="166">
        <v>8.4380000000000006</v>
      </c>
      <c r="CB13" s="166">
        <v>7.0220000000000002</v>
      </c>
      <c r="CC13" s="166">
        <v>6.6580000000000004</v>
      </c>
      <c r="CD13" s="166">
        <v>6.5380000000000003</v>
      </c>
      <c r="CE13" s="167">
        <f t="shared" si="0"/>
        <v>-1.8023430459597534E-2</v>
      </c>
      <c r="CF13" s="167">
        <f t="shared" si="1"/>
        <v>-0.24337460942020595</v>
      </c>
      <c r="CG13" s="165"/>
    </row>
    <row r="14" spans="1:85" ht="13" thickBot="1" x14ac:dyDescent="0.3">
      <c r="A14" s="176" t="s">
        <v>76</v>
      </c>
      <c r="B14" s="177">
        <v>0</v>
      </c>
      <c r="C14" s="178">
        <v>0</v>
      </c>
      <c r="D14" s="178">
        <v>0</v>
      </c>
      <c r="E14" s="178">
        <v>0</v>
      </c>
      <c r="F14" s="178">
        <v>0</v>
      </c>
      <c r="G14" s="177">
        <v>0</v>
      </c>
      <c r="H14" s="177">
        <v>0</v>
      </c>
      <c r="I14" s="177">
        <v>0</v>
      </c>
      <c r="J14" s="177">
        <v>0</v>
      </c>
      <c r="K14" s="178">
        <v>0</v>
      </c>
      <c r="L14" s="178">
        <v>0</v>
      </c>
      <c r="M14" s="178">
        <v>0</v>
      </c>
      <c r="N14" s="178">
        <v>0</v>
      </c>
      <c r="O14" s="177">
        <v>0</v>
      </c>
      <c r="P14" s="177">
        <v>0</v>
      </c>
      <c r="Q14" s="177">
        <v>0</v>
      </c>
      <c r="R14" s="177">
        <v>4.5000000000000005E-2</v>
      </c>
      <c r="S14" s="178">
        <v>4.5000000000000005E-2</v>
      </c>
      <c r="T14" s="178">
        <v>4.5999999999999999E-2</v>
      </c>
      <c r="U14" s="178">
        <v>4.5999999999999999E-2</v>
      </c>
      <c r="V14" s="178">
        <v>0.248</v>
      </c>
      <c r="W14" s="177">
        <v>4.7E-2</v>
      </c>
      <c r="X14" s="177">
        <v>4.7E-2</v>
      </c>
      <c r="Y14" s="177">
        <v>4.8000000000000001E-2</v>
      </c>
      <c r="Z14" s="177">
        <v>6.7000000000000004E-2</v>
      </c>
      <c r="AA14" s="178">
        <v>6.7000000000000004E-2</v>
      </c>
      <c r="AB14" s="178">
        <v>6.7000000000000004E-2</v>
      </c>
      <c r="AC14" s="178">
        <v>6.6000000000000003E-2</v>
      </c>
      <c r="AD14" s="178">
        <v>7.0000000000000007E-2</v>
      </c>
      <c r="AE14" s="177">
        <v>6.8000000000000005E-2</v>
      </c>
      <c r="AF14" s="177">
        <v>6.8000000000000005E-2</v>
      </c>
      <c r="AG14" s="177">
        <v>6.9000000000000006E-2</v>
      </c>
      <c r="AH14" s="177">
        <v>6.9000000000000006E-2</v>
      </c>
      <c r="AI14" s="178">
        <v>6.9000000000000006E-2</v>
      </c>
      <c r="AJ14" s="178">
        <v>6.9000000000000006E-2</v>
      </c>
      <c r="AK14" s="178">
        <v>6.9389999999999993E-2</v>
      </c>
      <c r="AL14" s="178">
        <v>6.9000000000000006E-2</v>
      </c>
      <c r="AM14" s="177">
        <v>6.9000000000000006E-2</v>
      </c>
      <c r="AN14" s="177">
        <v>6.9000000000000006E-2</v>
      </c>
      <c r="AO14" s="177">
        <v>7.0000000000000007E-2</v>
      </c>
      <c r="AP14" s="177">
        <v>5.1000000000000004E-2</v>
      </c>
      <c r="AQ14" s="179">
        <v>5.0731860000000004E-2</v>
      </c>
      <c r="AR14" s="179">
        <v>5.0731860000000004E-2</v>
      </c>
      <c r="AS14" s="179">
        <v>5.0751400000000002E-2</v>
      </c>
      <c r="AT14" s="179">
        <v>5.1000000000000004E-2</v>
      </c>
      <c r="AU14" s="177">
        <v>5.1000000000000004E-2</v>
      </c>
      <c r="AV14" s="177">
        <v>5.0751400000000002E-2</v>
      </c>
      <c r="AW14" s="177">
        <v>5.0747E-2</v>
      </c>
      <c r="AX14" s="177">
        <v>5.1000000000000004E-2</v>
      </c>
      <c r="AY14" s="179">
        <v>5.1000000000000004E-2</v>
      </c>
      <c r="AZ14" s="179">
        <v>0.4</v>
      </c>
      <c r="BA14" s="179">
        <v>0.4</v>
      </c>
      <c r="BB14" s="179">
        <v>0.41800000000000004</v>
      </c>
      <c r="BC14" s="179">
        <v>0.38900000000000001</v>
      </c>
      <c r="BD14" s="179">
        <v>0.72799999999999998</v>
      </c>
      <c r="BE14" s="179">
        <v>0.373</v>
      </c>
      <c r="BF14" s="179">
        <v>0.36699999999999999</v>
      </c>
      <c r="BG14" s="179">
        <v>0.503</v>
      </c>
      <c r="BH14" s="179">
        <v>0.311</v>
      </c>
      <c r="BI14" s="179">
        <v>0.29600000000000004</v>
      </c>
      <c r="BJ14" s="179">
        <v>0.30199999999999999</v>
      </c>
      <c r="BK14" s="179">
        <v>0.28300000000000003</v>
      </c>
      <c r="BL14" s="179">
        <v>0.253</v>
      </c>
      <c r="BM14" s="179">
        <v>0.24600000000000002</v>
      </c>
      <c r="BN14" s="179">
        <v>0.27600000000000002</v>
      </c>
      <c r="BO14" s="179">
        <v>0.28400000000000003</v>
      </c>
      <c r="BP14" s="179">
        <v>0.30299999999999999</v>
      </c>
      <c r="BQ14" s="179">
        <v>0.28799999999999998</v>
      </c>
      <c r="BR14" s="179">
        <v>0.26200000000000001</v>
      </c>
      <c r="BS14" s="179">
        <v>0.27200000000000002</v>
      </c>
      <c r="BT14" s="179">
        <v>0.26900000000000002</v>
      </c>
      <c r="BU14" s="179">
        <v>0.28000000000000003</v>
      </c>
      <c r="BV14" s="179">
        <v>0.89900000000000002</v>
      </c>
      <c r="BW14" s="179">
        <v>0.87500000000000011</v>
      </c>
      <c r="BX14" s="179">
        <v>0.91700000000000004</v>
      </c>
      <c r="BY14" s="179">
        <v>0.94100000000000006</v>
      </c>
      <c r="BZ14" s="179">
        <v>1.04</v>
      </c>
      <c r="CA14" s="179">
        <v>1.044</v>
      </c>
      <c r="CB14" s="179">
        <v>0.78800000000000003</v>
      </c>
      <c r="CC14" s="179">
        <v>0.66600000000000004</v>
      </c>
      <c r="CD14" s="179">
        <v>0.63500000000000001</v>
      </c>
      <c r="CE14" s="180">
        <f t="shared" si="0"/>
        <v>-4.6546546546546552E-2</v>
      </c>
      <c r="CF14" s="180">
        <f t="shared" si="1"/>
        <v>-0.38942307692307698</v>
      </c>
      <c r="CG14" s="165"/>
    </row>
    <row r="15" spans="1:85" ht="13" thickTop="1" x14ac:dyDescent="0.25">
      <c r="A15" s="158" t="s">
        <v>14</v>
      </c>
      <c r="B15" s="159">
        <v>35.725999999999999</v>
      </c>
      <c r="C15" s="160">
        <v>0.111</v>
      </c>
      <c r="D15" s="160">
        <v>38.164000000000001</v>
      </c>
      <c r="E15" s="160">
        <v>55.683000000000007</v>
      </c>
      <c r="F15" s="160">
        <v>60.577999999999996</v>
      </c>
      <c r="G15" s="159">
        <v>68.093999999999994</v>
      </c>
      <c r="H15" s="159">
        <v>68.611000000000004</v>
      </c>
      <c r="I15" s="159">
        <v>64.828000000000003</v>
      </c>
      <c r="J15" s="159">
        <v>71.259</v>
      </c>
      <c r="K15" s="160">
        <v>72.689000000000007</v>
      </c>
      <c r="L15" s="160">
        <v>74.320999999999998</v>
      </c>
      <c r="M15" s="160">
        <v>77.980999999999995</v>
      </c>
      <c r="N15" s="160">
        <v>85.647000000000006</v>
      </c>
      <c r="O15" s="159">
        <v>85.043000000000006</v>
      </c>
      <c r="P15" s="159">
        <v>92.31</v>
      </c>
      <c r="Q15" s="159">
        <v>93.166000000000011</v>
      </c>
      <c r="R15" s="159">
        <v>100.41</v>
      </c>
      <c r="S15" s="160">
        <v>103.91600000000003</v>
      </c>
      <c r="T15" s="160">
        <v>108.36600000000001</v>
      </c>
      <c r="U15" s="160">
        <v>109.96900000000002</v>
      </c>
      <c r="V15" s="160">
        <v>120.90599999999999</v>
      </c>
      <c r="W15" s="159">
        <v>125.34700000000002</v>
      </c>
      <c r="X15" s="159">
        <v>127.18</v>
      </c>
      <c r="Y15" s="159">
        <v>132.83000000000001</v>
      </c>
      <c r="Z15" s="159">
        <v>139.95300000000003</v>
      </c>
      <c r="AA15" s="160">
        <v>152.411</v>
      </c>
      <c r="AB15" s="160">
        <v>157.76600000000002</v>
      </c>
      <c r="AC15" s="160">
        <v>159.709</v>
      </c>
      <c r="AD15" s="160">
        <v>166.06700000000001</v>
      </c>
      <c r="AE15" s="159">
        <v>170.779</v>
      </c>
      <c r="AF15" s="159">
        <v>187.999</v>
      </c>
      <c r="AG15" s="159">
        <v>184.59599999999998</v>
      </c>
      <c r="AH15" s="159">
        <v>192.649</v>
      </c>
      <c r="AI15" s="160">
        <v>193.84899999999999</v>
      </c>
      <c r="AJ15" s="160">
        <v>196.445044</v>
      </c>
      <c r="AK15" s="160">
        <v>198.68957066000002</v>
      </c>
      <c r="AL15" s="160">
        <v>204.56546899999995</v>
      </c>
      <c r="AM15" s="159">
        <v>208.41351099999997</v>
      </c>
      <c r="AN15" s="159">
        <v>211.73501499999998</v>
      </c>
      <c r="AO15" s="159">
        <v>208.54494599999998</v>
      </c>
      <c r="AP15" s="159">
        <v>216.99219399999998</v>
      </c>
      <c r="AQ15" s="166">
        <v>217.91773766999998</v>
      </c>
      <c r="AR15" s="166">
        <v>221.42781766999997</v>
      </c>
      <c r="AS15" s="166">
        <v>220.75667002999998</v>
      </c>
      <c r="AT15" s="166">
        <v>223.32972599999999</v>
      </c>
      <c r="AU15" s="159">
        <v>225.909335</v>
      </c>
      <c r="AV15" s="159">
        <v>234.695425</v>
      </c>
      <c r="AW15" s="159">
        <v>232.88589200000001</v>
      </c>
      <c r="AX15" s="159">
        <v>240.137553</v>
      </c>
      <c r="AY15" s="166">
        <v>250.264115</v>
      </c>
      <c r="AZ15" s="166">
        <v>246.19991999999999</v>
      </c>
      <c r="BA15" s="166">
        <v>245.584022</v>
      </c>
      <c r="BB15" s="166">
        <v>260.63876000000005</v>
      </c>
      <c r="BC15" s="166">
        <v>267.59319099999999</v>
      </c>
      <c r="BD15" s="166">
        <v>272.34222900000003</v>
      </c>
      <c r="BE15" s="166">
        <v>270.38655999999997</v>
      </c>
      <c r="BF15" s="166">
        <v>277.37682200000006</v>
      </c>
      <c r="BG15" s="166">
        <v>294.33683500000001</v>
      </c>
      <c r="BH15" s="166">
        <v>259.99048099999993</v>
      </c>
      <c r="BI15" s="166">
        <v>293.88748999999996</v>
      </c>
      <c r="BJ15" s="166">
        <v>308.65593299999995</v>
      </c>
      <c r="BK15" s="166">
        <v>315.84411499999999</v>
      </c>
      <c r="BL15" s="166">
        <v>326.99910699999998</v>
      </c>
      <c r="BM15" s="166">
        <v>328.896817</v>
      </c>
      <c r="BN15" s="166">
        <v>321.77246200000002</v>
      </c>
      <c r="BO15" s="166">
        <v>326.551377</v>
      </c>
      <c r="BP15" s="166">
        <v>332.69799999999998</v>
      </c>
      <c r="BQ15" s="166">
        <v>327.226</v>
      </c>
      <c r="BR15" s="166">
        <v>338.4</v>
      </c>
      <c r="BS15" s="166">
        <v>340.66399999999999</v>
      </c>
      <c r="BT15" s="166">
        <v>350.30692399999998</v>
      </c>
      <c r="BU15" s="166">
        <v>339.40899999999999</v>
      </c>
      <c r="BV15" s="166">
        <v>356.471</v>
      </c>
      <c r="BW15" s="166">
        <v>365.36526299999997</v>
      </c>
      <c r="BX15" s="166">
        <v>409.09782899999999</v>
      </c>
      <c r="BY15" s="166">
        <v>427.47190900000004</v>
      </c>
      <c r="BZ15" s="166">
        <v>450.54856599999999</v>
      </c>
      <c r="CA15" s="166">
        <v>452.71913900000004</v>
      </c>
      <c r="CB15" s="166">
        <v>467.79500000000002</v>
      </c>
      <c r="CC15" s="166">
        <v>465.24</v>
      </c>
      <c r="CD15" s="166">
        <v>459.400012</v>
      </c>
      <c r="CE15" s="167">
        <f t="shared" si="0"/>
        <v>-1.2552635199037043E-2</v>
      </c>
      <c r="CF15" s="167">
        <f t="shared" si="1"/>
        <v>1.9645930911696752E-2</v>
      </c>
      <c r="CG15" s="165"/>
    </row>
    <row r="16" spans="1:85" x14ac:dyDescent="0.25">
      <c r="A16" s="158" t="s">
        <v>69</v>
      </c>
      <c r="B16" s="159">
        <v>18.670999999999999</v>
      </c>
      <c r="C16" s="160">
        <v>0</v>
      </c>
      <c r="D16" s="160">
        <v>18.521000000000001</v>
      </c>
      <c r="E16" s="160">
        <v>24.605</v>
      </c>
      <c r="F16" s="160">
        <v>26.814999999999998</v>
      </c>
      <c r="G16" s="159">
        <v>25.81</v>
      </c>
      <c r="H16" s="159">
        <v>26.819000000000003</v>
      </c>
      <c r="I16" s="159">
        <v>25.552999999999997</v>
      </c>
      <c r="J16" s="159">
        <v>28.999000000000002</v>
      </c>
      <c r="K16" s="160">
        <v>28.791000000000004</v>
      </c>
      <c r="L16" s="160">
        <v>30.103000000000002</v>
      </c>
      <c r="M16" s="160">
        <v>32.838000000000001</v>
      </c>
      <c r="N16" s="160">
        <v>33.081000000000003</v>
      </c>
      <c r="O16" s="159">
        <v>30.138000000000002</v>
      </c>
      <c r="P16" s="159">
        <v>32.570999999999998</v>
      </c>
      <c r="Q16" s="159">
        <v>34.177000000000007</v>
      </c>
      <c r="R16" s="159">
        <v>37.403000000000006</v>
      </c>
      <c r="S16" s="160">
        <v>39.806000000000004</v>
      </c>
      <c r="T16" s="160">
        <v>41.342999999999996</v>
      </c>
      <c r="U16" s="160">
        <v>42.82500000000001</v>
      </c>
      <c r="V16" s="160">
        <v>50.551000000000002</v>
      </c>
      <c r="W16" s="159">
        <v>49.212999999999994</v>
      </c>
      <c r="X16" s="159">
        <v>51.815000000000005</v>
      </c>
      <c r="Y16" s="159">
        <v>52.792999999999999</v>
      </c>
      <c r="Z16" s="159">
        <v>57.248000000000005</v>
      </c>
      <c r="AA16" s="160">
        <v>55.617000000000004</v>
      </c>
      <c r="AB16" s="160">
        <v>57.249000000000009</v>
      </c>
      <c r="AC16" s="160">
        <v>55.89</v>
      </c>
      <c r="AD16" s="160">
        <v>57.793000000000006</v>
      </c>
      <c r="AE16" s="159">
        <v>58.958000000000006</v>
      </c>
      <c r="AF16" s="159">
        <v>60.535000000000004</v>
      </c>
      <c r="AG16" s="159">
        <v>56.245000000000005</v>
      </c>
      <c r="AH16" s="159">
        <v>61.155000000000001</v>
      </c>
      <c r="AI16" s="160">
        <v>59.835000000000001</v>
      </c>
      <c r="AJ16" s="160">
        <v>61.254118999999996</v>
      </c>
      <c r="AK16" s="160">
        <v>61.523229310000005</v>
      </c>
      <c r="AL16" s="160">
        <v>62.765798000000004</v>
      </c>
      <c r="AM16" s="159">
        <v>62.81683799999999</v>
      </c>
      <c r="AN16" s="159">
        <v>65.221268999999992</v>
      </c>
      <c r="AO16" s="159">
        <v>61.629672999999997</v>
      </c>
      <c r="AP16" s="159">
        <v>65.167948999999993</v>
      </c>
      <c r="AQ16" s="166">
        <v>60.609455999999994</v>
      </c>
      <c r="AR16" s="166">
        <v>63.164622999999999</v>
      </c>
      <c r="AS16" s="166">
        <v>62.847083999999995</v>
      </c>
      <c r="AT16" s="166">
        <v>61.908253000000002</v>
      </c>
      <c r="AU16" s="159">
        <v>64.084456000000003</v>
      </c>
      <c r="AV16" s="159">
        <v>70.395289000000005</v>
      </c>
      <c r="AW16" s="159">
        <v>69.166537999999989</v>
      </c>
      <c r="AX16" s="159">
        <v>71.490785000000002</v>
      </c>
      <c r="AY16" s="166">
        <v>74.914218000000005</v>
      </c>
      <c r="AZ16" s="166">
        <v>73.76762699999999</v>
      </c>
      <c r="BA16" s="166">
        <v>71.805050000000008</v>
      </c>
      <c r="BB16" s="166">
        <v>77.533658000000003</v>
      </c>
      <c r="BC16" s="166">
        <v>78.693196999999998</v>
      </c>
      <c r="BD16" s="166">
        <v>81.28293699999999</v>
      </c>
      <c r="BE16" s="166">
        <v>79.773809999999997</v>
      </c>
      <c r="BF16" s="166">
        <v>84.137216999999993</v>
      </c>
      <c r="BG16" s="166">
        <v>88.504458999999997</v>
      </c>
      <c r="BH16" s="166">
        <v>84.036055000000005</v>
      </c>
      <c r="BI16" s="166">
        <v>89.813507999999999</v>
      </c>
      <c r="BJ16" s="166">
        <v>97.237722999999988</v>
      </c>
      <c r="BK16" s="166">
        <v>98.696597999999994</v>
      </c>
      <c r="BL16" s="166">
        <v>103.94595699999999</v>
      </c>
      <c r="BM16" s="166">
        <v>108.489532</v>
      </c>
      <c r="BN16" s="166">
        <v>113.83880399999998</v>
      </c>
      <c r="BO16" s="166">
        <v>112.000816</v>
      </c>
      <c r="BP16" s="166">
        <v>116.97499999999999</v>
      </c>
      <c r="BQ16" s="166">
        <v>118.126</v>
      </c>
      <c r="BR16" s="166">
        <v>121.688</v>
      </c>
      <c r="BS16" s="166">
        <v>121.431</v>
      </c>
      <c r="BT16" s="166">
        <v>127.41438199999999</v>
      </c>
      <c r="BU16" s="166">
        <v>120.70399999999999</v>
      </c>
      <c r="BV16" s="166">
        <v>131.61500000000001</v>
      </c>
      <c r="BW16" s="166">
        <v>134.067001</v>
      </c>
      <c r="BX16" s="166">
        <v>157.676523</v>
      </c>
      <c r="BY16" s="166">
        <v>167.34870599999999</v>
      </c>
      <c r="BZ16" s="166">
        <v>179.850371</v>
      </c>
      <c r="CA16" s="166">
        <v>175.74807499999997</v>
      </c>
      <c r="CB16" s="166">
        <v>182.51499999999999</v>
      </c>
      <c r="CC16" s="166">
        <v>172.63300000000001</v>
      </c>
      <c r="CD16" s="166">
        <v>175.87268399999999</v>
      </c>
      <c r="CE16" s="167">
        <f t="shared" si="0"/>
        <v>1.8766307716369335E-2</v>
      </c>
      <c r="CF16" s="167">
        <f>CD16/BZ16-1</f>
        <v>-2.2116646064633372E-2</v>
      </c>
      <c r="CG16" s="165">
        <f>CD16/CD15</f>
        <v>0.38283125686988445</v>
      </c>
    </row>
    <row r="17" spans="1:85" x14ac:dyDescent="0.25">
      <c r="A17" s="158" t="s">
        <v>70</v>
      </c>
      <c r="B17" s="159">
        <v>17.055</v>
      </c>
      <c r="C17" s="160">
        <v>0</v>
      </c>
      <c r="D17" s="160">
        <v>19.547000000000001</v>
      </c>
      <c r="E17" s="160">
        <v>25.864000000000004</v>
      </c>
      <c r="F17" s="160">
        <v>28.286999999999999</v>
      </c>
      <c r="G17" s="159">
        <v>36.514000000000003</v>
      </c>
      <c r="H17" s="159">
        <v>35.809000000000005</v>
      </c>
      <c r="I17" s="159">
        <v>33.812000000000005</v>
      </c>
      <c r="J17" s="159">
        <v>36.192000000000007</v>
      </c>
      <c r="K17" s="160">
        <v>37.646999999999998</v>
      </c>
      <c r="L17" s="160">
        <v>37.033999999999992</v>
      </c>
      <c r="M17" s="160">
        <v>37.799999999999997</v>
      </c>
      <c r="N17" s="160">
        <v>43.228000000000002</v>
      </c>
      <c r="O17" s="159">
        <v>45.31</v>
      </c>
      <c r="P17" s="159">
        <v>45.819000000000003</v>
      </c>
      <c r="Q17" s="159">
        <v>43.690999999999995</v>
      </c>
      <c r="R17" s="159">
        <v>44.201000000000001</v>
      </c>
      <c r="S17" s="160">
        <v>45.172000000000004</v>
      </c>
      <c r="T17" s="160">
        <v>45.927</v>
      </c>
      <c r="U17" s="160">
        <v>45.833000000000006</v>
      </c>
      <c r="V17" s="160">
        <v>47.776000000000003</v>
      </c>
      <c r="W17" s="159">
        <v>52.303000000000004</v>
      </c>
      <c r="X17" s="159">
        <v>52.240000000000009</v>
      </c>
      <c r="Y17" s="159">
        <v>54.784000000000006</v>
      </c>
      <c r="Z17" s="159">
        <v>56.837000000000003</v>
      </c>
      <c r="AA17" s="160">
        <v>58.284999999999997</v>
      </c>
      <c r="AB17" s="160">
        <v>60.064</v>
      </c>
      <c r="AC17" s="160">
        <v>62.987000000000009</v>
      </c>
      <c r="AD17" s="160">
        <v>65.356999999999999</v>
      </c>
      <c r="AE17" s="159">
        <v>70.866</v>
      </c>
      <c r="AF17" s="159">
        <v>81.08</v>
      </c>
      <c r="AG17" s="159">
        <v>75.381</v>
      </c>
      <c r="AH17" s="159">
        <v>76.322000000000003</v>
      </c>
      <c r="AI17" s="160">
        <v>76.75</v>
      </c>
      <c r="AJ17" s="160">
        <v>80.062710999999993</v>
      </c>
      <c r="AK17" s="160">
        <v>79.875960329999998</v>
      </c>
      <c r="AL17" s="160">
        <v>83.677293999999989</v>
      </c>
      <c r="AM17" s="159">
        <v>83.870139000000009</v>
      </c>
      <c r="AN17" s="159">
        <v>84.271829999999994</v>
      </c>
      <c r="AO17" s="159">
        <v>84.705639000000005</v>
      </c>
      <c r="AP17" s="159">
        <v>88.551267999999993</v>
      </c>
      <c r="AQ17" s="166">
        <v>93.709963999999999</v>
      </c>
      <c r="AR17" s="166">
        <v>94.722634999999997</v>
      </c>
      <c r="AS17" s="166">
        <v>94.046296000000012</v>
      </c>
      <c r="AT17" s="166">
        <v>96.178021999999999</v>
      </c>
      <c r="AU17" s="159">
        <v>94.998950000000008</v>
      </c>
      <c r="AV17" s="159">
        <v>96.731673000000001</v>
      </c>
      <c r="AW17" s="159">
        <v>96.053399999999996</v>
      </c>
      <c r="AX17" s="159">
        <v>101.287982</v>
      </c>
      <c r="AY17" s="166">
        <v>104.98389499999999</v>
      </c>
      <c r="AZ17" s="166">
        <v>105.129569</v>
      </c>
      <c r="BA17" s="166">
        <v>105.99409099999998</v>
      </c>
      <c r="BB17" s="166">
        <v>114.16607499999999</v>
      </c>
      <c r="BC17" s="166">
        <v>117.307211</v>
      </c>
      <c r="BD17" s="166">
        <v>119.350442</v>
      </c>
      <c r="BE17" s="166">
        <v>118.134677</v>
      </c>
      <c r="BF17" s="166">
        <v>119.041517</v>
      </c>
      <c r="BG17" s="166">
        <v>129.30385000000001</v>
      </c>
      <c r="BH17" s="166">
        <v>104.31439300000001</v>
      </c>
      <c r="BI17" s="166">
        <v>127.668379</v>
      </c>
      <c r="BJ17" s="166">
        <v>132.40965</v>
      </c>
      <c r="BK17" s="166">
        <v>136.66017699999998</v>
      </c>
      <c r="BL17" s="166">
        <v>139.474872</v>
      </c>
      <c r="BM17" s="166">
        <v>135.76522499999999</v>
      </c>
      <c r="BN17" s="166">
        <v>120.51527099999998</v>
      </c>
      <c r="BO17" s="166">
        <v>125.02037799999999</v>
      </c>
      <c r="BP17" s="166">
        <v>125.43</v>
      </c>
      <c r="BQ17" s="166">
        <v>120.935</v>
      </c>
      <c r="BR17" s="166">
        <v>125.703</v>
      </c>
      <c r="BS17" s="166">
        <v>127.25700000000001</v>
      </c>
      <c r="BT17" s="166">
        <v>128.04991200000001</v>
      </c>
      <c r="BU17" s="166">
        <v>124.986</v>
      </c>
      <c r="BV17" s="166">
        <v>129.69800000000001</v>
      </c>
      <c r="BW17" s="166">
        <v>135.09581600000001</v>
      </c>
      <c r="BX17" s="166">
        <v>151.30615599999999</v>
      </c>
      <c r="BY17" s="166">
        <v>159.00198600000002</v>
      </c>
      <c r="BZ17" s="166">
        <v>167.66429300000001</v>
      </c>
      <c r="CA17" s="166">
        <v>172.86561999999998</v>
      </c>
      <c r="CB17" s="166">
        <v>183.98400000000001</v>
      </c>
      <c r="CC17" s="166">
        <v>178.84899999999999</v>
      </c>
      <c r="CD17" s="166">
        <v>173.45734100000001</v>
      </c>
      <c r="CE17" s="167">
        <f t="shared" si="0"/>
        <v>-3.014643078798307E-2</v>
      </c>
      <c r="CF17" s="167">
        <f t="shared" si="1"/>
        <v>3.4551471254526511E-2</v>
      </c>
      <c r="CG17" s="165"/>
    </row>
    <row r="18" spans="1:85" x14ac:dyDescent="0.25">
      <c r="A18" s="168" t="s">
        <v>13</v>
      </c>
      <c r="B18" s="169">
        <v>14.854000000000001</v>
      </c>
      <c r="C18" s="170">
        <v>0</v>
      </c>
      <c r="D18" s="170">
        <v>16.824000000000002</v>
      </c>
      <c r="E18" s="170">
        <v>20.440000000000001</v>
      </c>
      <c r="F18" s="170">
        <v>22.280999999999999</v>
      </c>
      <c r="G18" s="169">
        <v>24.225999999999999</v>
      </c>
      <c r="H18" s="169">
        <v>26.352000000000004</v>
      </c>
      <c r="I18" s="169">
        <v>25.011000000000003</v>
      </c>
      <c r="J18" s="169">
        <v>27.419</v>
      </c>
      <c r="K18" s="170">
        <v>27.716000000000001</v>
      </c>
      <c r="L18" s="170">
        <v>28.241000000000003</v>
      </c>
      <c r="M18" s="170">
        <v>28.346000000000004</v>
      </c>
      <c r="N18" s="170">
        <v>33.576999999999998</v>
      </c>
      <c r="O18" s="173">
        <v>36.61</v>
      </c>
      <c r="P18" s="173">
        <v>37.399000000000001</v>
      </c>
      <c r="Q18" s="173">
        <v>35.1</v>
      </c>
      <c r="R18" s="173">
        <v>37.041000000000004</v>
      </c>
      <c r="S18" s="174">
        <v>37.831000000000003</v>
      </c>
      <c r="T18" s="174">
        <v>37.664999999999999</v>
      </c>
      <c r="U18" s="174">
        <v>36.303000000000004</v>
      </c>
      <c r="V18" s="174">
        <v>38.859000000000002</v>
      </c>
      <c r="W18" s="173">
        <v>38.70000000000001</v>
      </c>
      <c r="X18" s="173">
        <v>40.422000000000004</v>
      </c>
      <c r="Y18" s="173">
        <v>39.413000000000004</v>
      </c>
      <c r="Z18" s="173">
        <v>40.933999999999997</v>
      </c>
      <c r="AA18" s="174">
        <v>44.204000000000001</v>
      </c>
      <c r="AB18" s="174">
        <v>43.566000000000003</v>
      </c>
      <c r="AC18" s="174">
        <v>43.320000000000007</v>
      </c>
      <c r="AD18" s="174">
        <v>46.138999999999996</v>
      </c>
      <c r="AE18" s="173">
        <v>54.643000000000001</v>
      </c>
      <c r="AF18" s="173">
        <v>65.783000000000001</v>
      </c>
      <c r="AG18" s="173">
        <v>65.204000000000008</v>
      </c>
      <c r="AH18" s="173">
        <v>67.800000000000011</v>
      </c>
      <c r="AI18" s="174">
        <v>68.801000000000002</v>
      </c>
      <c r="AJ18" s="174">
        <v>69.177563000000006</v>
      </c>
      <c r="AK18" s="174">
        <v>70.487981330000011</v>
      </c>
      <c r="AL18" s="174">
        <v>73.921223999999995</v>
      </c>
      <c r="AM18" s="173">
        <v>75.646642999999997</v>
      </c>
      <c r="AN18" s="173">
        <v>76.035799000000011</v>
      </c>
      <c r="AO18" s="173">
        <v>76.08726399999999</v>
      </c>
      <c r="AP18" s="173">
        <v>79.273695000000004</v>
      </c>
      <c r="AQ18" s="175">
        <v>82.991677999999993</v>
      </c>
      <c r="AR18" s="175">
        <v>83.124477999999996</v>
      </c>
      <c r="AS18" s="175">
        <v>83.751792999999992</v>
      </c>
      <c r="AT18" s="175">
        <v>86.135278999999997</v>
      </c>
      <c r="AU18" s="173">
        <v>87.022413999999998</v>
      </c>
      <c r="AV18" s="173">
        <v>89.364647000000005</v>
      </c>
      <c r="AW18" s="173">
        <v>88.893593999999993</v>
      </c>
      <c r="AX18" s="173">
        <v>93.039796999999993</v>
      </c>
      <c r="AY18" s="175">
        <v>97.553613999999996</v>
      </c>
      <c r="AZ18" s="175">
        <v>98.415595999999994</v>
      </c>
      <c r="BA18" s="175">
        <v>98.777589999999989</v>
      </c>
      <c r="BB18" s="175">
        <v>105.91975699999999</v>
      </c>
      <c r="BC18" s="175">
        <v>110.56004900000001</v>
      </c>
      <c r="BD18" s="175">
        <v>112.56414800000002</v>
      </c>
      <c r="BE18" s="175">
        <v>111.424745</v>
      </c>
      <c r="BF18" s="175">
        <v>112.48170900000001</v>
      </c>
      <c r="BG18" s="175">
        <v>123.092685</v>
      </c>
      <c r="BH18" s="175">
        <v>100.091309</v>
      </c>
      <c r="BI18" s="175">
        <v>122.712683</v>
      </c>
      <c r="BJ18" s="175">
        <v>127.42506499999999</v>
      </c>
      <c r="BK18" s="175">
        <v>131.64169799999999</v>
      </c>
      <c r="BL18" s="175">
        <v>134.41022900000002</v>
      </c>
      <c r="BM18" s="175">
        <v>130.64318300000002</v>
      </c>
      <c r="BN18" s="175">
        <v>115.78581</v>
      </c>
      <c r="BO18" s="175">
        <v>120.828677</v>
      </c>
      <c r="BP18" s="175">
        <v>121.91500000000001</v>
      </c>
      <c r="BQ18" s="175">
        <v>117.956</v>
      </c>
      <c r="BR18" s="175">
        <v>123.4</v>
      </c>
      <c r="BS18" s="175">
        <v>125.652</v>
      </c>
      <c r="BT18" s="175">
        <v>127.112174</v>
      </c>
      <c r="BU18" s="175">
        <v>124.078</v>
      </c>
      <c r="BV18" s="175">
        <v>129.05500000000001</v>
      </c>
      <c r="BW18" s="175">
        <v>134.24755299999998</v>
      </c>
      <c r="BX18" s="175">
        <v>150.442284</v>
      </c>
      <c r="BY18" s="175">
        <v>158.148978</v>
      </c>
      <c r="BZ18" s="175">
        <v>167.05778199999997</v>
      </c>
      <c r="CA18" s="175">
        <v>172.26345499999996</v>
      </c>
      <c r="CB18" s="175">
        <v>183.37200000000001</v>
      </c>
      <c r="CC18" s="175">
        <v>171.517</v>
      </c>
      <c r="CD18" s="175">
        <v>172.896815</v>
      </c>
      <c r="CE18" s="167">
        <f t="shared" si="0"/>
        <v>8.044771072255319E-3</v>
      </c>
      <c r="CF18" s="167">
        <f t="shared" si="1"/>
        <v>3.4952176008179237E-2</v>
      </c>
      <c r="CG18" s="165"/>
    </row>
    <row r="19" spans="1:85" x14ac:dyDescent="0.25">
      <c r="A19" s="172" t="s">
        <v>77</v>
      </c>
      <c r="B19" s="173">
        <v>14.854000000000001</v>
      </c>
      <c r="C19" s="174">
        <v>0</v>
      </c>
      <c r="D19" s="174">
        <v>16.824000000000002</v>
      </c>
      <c r="E19" s="174">
        <v>20.114999999999998</v>
      </c>
      <c r="F19" s="174">
        <v>21.923000000000002</v>
      </c>
      <c r="G19" s="173">
        <v>23.746999999999996</v>
      </c>
      <c r="H19" s="173">
        <v>25.811000000000003</v>
      </c>
      <c r="I19" s="173">
        <v>24.376000000000001</v>
      </c>
      <c r="J19" s="173">
        <v>26.547000000000004</v>
      </c>
      <c r="K19" s="174">
        <v>26.712000000000003</v>
      </c>
      <c r="L19" s="174">
        <v>26.927</v>
      </c>
      <c r="M19" s="174">
        <v>26.953000000000003</v>
      </c>
      <c r="N19" s="174">
        <v>32.051000000000002</v>
      </c>
      <c r="O19" s="173">
        <v>35.015000000000001</v>
      </c>
      <c r="P19" s="173">
        <v>35.725999999999999</v>
      </c>
      <c r="Q19" s="173">
        <v>33.242000000000004</v>
      </c>
      <c r="R19" s="173">
        <v>35.011000000000003</v>
      </c>
      <c r="S19" s="174">
        <v>35.709000000000003</v>
      </c>
      <c r="T19" s="174">
        <v>35.530999999999999</v>
      </c>
      <c r="U19" s="174">
        <v>34.188000000000002</v>
      </c>
      <c r="V19" s="174">
        <v>36.616000000000007</v>
      </c>
      <c r="W19" s="173">
        <v>36.344999999999999</v>
      </c>
      <c r="X19" s="173">
        <v>37.959000000000003</v>
      </c>
      <c r="Y19" s="173">
        <v>37.134999999999998</v>
      </c>
      <c r="Z19" s="173">
        <v>38.552</v>
      </c>
      <c r="AA19" s="174">
        <v>41.707000000000001</v>
      </c>
      <c r="AB19" s="174">
        <v>40.948999999999998</v>
      </c>
      <c r="AC19" s="174">
        <v>40.738</v>
      </c>
      <c r="AD19" s="174">
        <v>42.188000000000002</v>
      </c>
      <c r="AE19" s="173">
        <v>48.187999999999995</v>
      </c>
      <c r="AF19" s="173">
        <v>58.275000000000006</v>
      </c>
      <c r="AG19" s="173">
        <v>57.364000000000004</v>
      </c>
      <c r="AH19" s="173">
        <v>58.913000000000004</v>
      </c>
      <c r="AI19" s="174">
        <v>53.978000000000009</v>
      </c>
      <c r="AJ19" s="174">
        <v>58.136259000000003</v>
      </c>
      <c r="AK19" s="174">
        <v>58.70063540000001</v>
      </c>
      <c r="AL19" s="174">
        <v>60.613361000000005</v>
      </c>
      <c r="AM19" s="173">
        <v>61.088872000000002</v>
      </c>
      <c r="AN19" s="173">
        <v>60.701127000000007</v>
      </c>
      <c r="AO19" s="173">
        <v>60.417230000000004</v>
      </c>
      <c r="AP19" s="173">
        <v>61.886178000000001</v>
      </c>
      <c r="AQ19" s="175">
        <v>64.312951999999996</v>
      </c>
      <c r="AR19" s="175">
        <v>63.467152999999996</v>
      </c>
      <c r="AS19" s="175">
        <v>63.552343</v>
      </c>
      <c r="AT19" s="175">
        <v>63.266672999999997</v>
      </c>
      <c r="AU19" s="173">
        <v>62.859544</v>
      </c>
      <c r="AV19" s="173">
        <v>63.966268999999997</v>
      </c>
      <c r="AW19" s="173">
        <v>63.557121000000002</v>
      </c>
      <c r="AX19" s="173">
        <v>65.482185000000001</v>
      </c>
      <c r="AY19" s="175">
        <v>68.973969999999994</v>
      </c>
      <c r="AZ19" s="175">
        <v>67.919203999999993</v>
      </c>
      <c r="BA19" s="175">
        <v>68.240744000000007</v>
      </c>
      <c r="BB19" s="175">
        <v>72.784820999999994</v>
      </c>
      <c r="BC19" s="175">
        <v>75.577455999999998</v>
      </c>
      <c r="BD19" s="175">
        <v>76.536010000000005</v>
      </c>
      <c r="BE19" s="175">
        <v>75.88599099999999</v>
      </c>
      <c r="BF19" s="175">
        <v>79.510201000000009</v>
      </c>
      <c r="BG19" s="175">
        <v>83.237091000000007</v>
      </c>
      <c r="BH19" s="175">
        <v>62.215640999999991</v>
      </c>
      <c r="BI19" s="175">
        <v>81.482043000000004</v>
      </c>
      <c r="BJ19" s="175">
        <v>83.397013999999999</v>
      </c>
      <c r="BK19" s="175">
        <v>85.819423</v>
      </c>
      <c r="BL19" s="175">
        <v>86.447785999999994</v>
      </c>
      <c r="BM19" s="175">
        <v>83.198681999999991</v>
      </c>
      <c r="BN19" s="175">
        <v>65.173764000000006</v>
      </c>
      <c r="BO19" s="175">
        <v>67.262265999999997</v>
      </c>
      <c r="BP19" s="175">
        <v>67.024000000000001</v>
      </c>
      <c r="BQ19" s="175">
        <v>64.27</v>
      </c>
      <c r="BR19" s="175">
        <v>66.566999999999993</v>
      </c>
      <c r="BS19" s="175">
        <v>67.343000000000004</v>
      </c>
      <c r="BT19" s="175">
        <v>67.004709999999989</v>
      </c>
      <c r="BU19" s="175">
        <v>65.12</v>
      </c>
      <c r="BV19" s="175">
        <v>66.328000000000003</v>
      </c>
      <c r="BW19" s="175">
        <v>68.957390000000004</v>
      </c>
      <c r="BX19" s="175">
        <v>75.33500699999999</v>
      </c>
      <c r="BY19" s="175">
        <v>81.058244999999999</v>
      </c>
      <c r="BZ19" s="175">
        <v>83.907538000000002</v>
      </c>
      <c r="CA19" s="175">
        <v>87.32292600000001</v>
      </c>
      <c r="CB19" s="175">
        <v>90.313999999999993</v>
      </c>
      <c r="CC19" s="175">
        <v>89.617000000000004</v>
      </c>
      <c r="CD19" s="175">
        <v>75.107546999999997</v>
      </c>
      <c r="CE19" s="167">
        <f t="shared" si="0"/>
        <v>-0.16190514076570306</v>
      </c>
      <c r="CF19" s="167">
        <f t="shared" si="1"/>
        <v>-0.10487723999243082</v>
      </c>
      <c r="CG19" s="165"/>
    </row>
    <row r="20" spans="1:85" x14ac:dyDescent="0.25">
      <c r="A20" s="172" t="s">
        <v>78</v>
      </c>
      <c r="B20" s="173">
        <v>0</v>
      </c>
      <c r="C20" s="174">
        <v>0</v>
      </c>
      <c r="D20" s="174">
        <v>0</v>
      </c>
      <c r="E20" s="174">
        <v>0</v>
      </c>
      <c r="F20" s="174">
        <v>0</v>
      </c>
      <c r="G20" s="173">
        <v>0</v>
      </c>
      <c r="H20" s="173">
        <v>0</v>
      </c>
      <c r="I20" s="173">
        <v>0</v>
      </c>
      <c r="J20" s="173">
        <v>0</v>
      </c>
      <c r="K20" s="174">
        <v>0</v>
      </c>
      <c r="L20" s="174">
        <v>0</v>
      </c>
      <c r="M20" s="174">
        <v>0</v>
      </c>
      <c r="N20" s="174">
        <v>0</v>
      </c>
      <c r="O20" s="173">
        <v>0</v>
      </c>
      <c r="P20" s="173">
        <v>0</v>
      </c>
      <c r="Q20" s="173">
        <v>0</v>
      </c>
      <c r="R20" s="173">
        <v>0</v>
      </c>
      <c r="S20" s="174">
        <v>0</v>
      </c>
      <c r="T20" s="174">
        <v>0</v>
      </c>
      <c r="U20" s="174">
        <v>0</v>
      </c>
      <c r="V20" s="174">
        <v>0</v>
      </c>
      <c r="W20" s="173">
        <v>0</v>
      </c>
      <c r="X20" s="173">
        <v>0</v>
      </c>
      <c r="Y20" s="173">
        <v>0</v>
      </c>
      <c r="Z20" s="173">
        <v>0</v>
      </c>
      <c r="AA20" s="174">
        <v>0</v>
      </c>
      <c r="AB20" s="174">
        <v>0</v>
      </c>
      <c r="AC20" s="174">
        <v>0</v>
      </c>
      <c r="AD20" s="174">
        <v>0.86799999999999999</v>
      </c>
      <c r="AE20" s="173">
        <v>3.1930000000000001</v>
      </c>
      <c r="AF20" s="173">
        <v>3.895</v>
      </c>
      <c r="AG20" s="173">
        <v>4.7610000000000001</v>
      </c>
      <c r="AH20" s="173">
        <v>5.625</v>
      </c>
      <c r="AI20" s="174">
        <v>6.3890000000000002</v>
      </c>
      <c r="AJ20" s="174">
        <v>7.1091239999999996</v>
      </c>
      <c r="AK20" s="174">
        <v>7.7306482000000001</v>
      </c>
      <c r="AL20" s="174">
        <v>9.0791560000000011</v>
      </c>
      <c r="AM20" s="173">
        <v>10.311564000000001</v>
      </c>
      <c r="AN20" s="173">
        <v>10.881146999999999</v>
      </c>
      <c r="AO20" s="173">
        <v>11.222605</v>
      </c>
      <c r="AP20" s="173">
        <v>12.641655999999999</v>
      </c>
      <c r="AQ20" s="175">
        <v>13.802641000000001</v>
      </c>
      <c r="AR20" s="175">
        <v>14.993</v>
      </c>
      <c r="AS20" s="175">
        <v>15.223951</v>
      </c>
      <c r="AT20" s="175">
        <v>17.590588</v>
      </c>
      <c r="AU20" s="173">
        <v>18.564973999999999</v>
      </c>
      <c r="AV20" s="173">
        <v>19.577171999999997</v>
      </c>
      <c r="AW20" s="173">
        <v>19.298279000000001</v>
      </c>
      <c r="AX20" s="173">
        <v>21.169504</v>
      </c>
      <c r="AY20" s="175">
        <v>22.036712000000001</v>
      </c>
      <c r="AZ20" s="175">
        <v>23.900243999999997</v>
      </c>
      <c r="BA20" s="175">
        <v>23.735167000000001</v>
      </c>
      <c r="BB20" s="175">
        <v>25.770648000000001</v>
      </c>
      <c r="BC20" s="175">
        <v>27.188795999999996</v>
      </c>
      <c r="BD20" s="175">
        <v>28.220825000000001</v>
      </c>
      <c r="BE20" s="175">
        <v>27.557704000000001</v>
      </c>
      <c r="BF20" s="175">
        <v>24.847221999999999</v>
      </c>
      <c r="BG20" s="175">
        <v>31.348890000000001</v>
      </c>
      <c r="BH20" s="175">
        <v>30.439503999999999</v>
      </c>
      <c r="BI20" s="175">
        <v>32.349111000000001</v>
      </c>
      <c r="BJ20" s="175">
        <v>34.931676000000003</v>
      </c>
      <c r="BK20" s="175">
        <v>36.250520000000002</v>
      </c>
      <c r="BL20" s="175">
        <v>38.171891000000002</v>
      </c>
      <c r="BM20" s="175">
        <v>37.675116000000003</v>
      </c>
      <c r="BN20" s="175">
        <v>40.250036000000001</v>
      </c>
      <c r="BO20" s="175">
        <v>42.655424000000004</v>
      </c>
      <c r="BP20" s="175">
        <v>43.643000000000001</v>
      </c>
      <c r="BQ20" s="175">
        <v>42.597000000000001</v>
      </c>
      <c r="BR20" s="175">
        <v>45.203000000000003</v>
      </c>
      <c r="BS20" s="175">
        <v>46.408000000000001</v>
      </c>
      <c r="BT20" s="175">
        <v>48.028199999999998</v>
      </c>
      <c r="BU20" s="175">
        <v>46.960999999999999</v>
      </c>
      <c r="BV20" s="175">
        <v>50.222000000000001</v>
      </c>
      <c r="BW20" s="175">
        <v>52.145483999999996</v>
      </c>
      <c r="BX20" s="175">
        <v>60.463244000000003</v>
      </c>
      <c r="BY20" s="175">
        <v>62.040905000000002</v>
      </c>
      <c r="BZ20" s="175">
        <v>67.324223000000003</v>
      </c>
      <c r="CA20" s="175">
        <v>68.485707999999988</v>
      </c>
      <c r="CB20" s="175">
        <v>69.277000000000001</v>
      </c>
      <c r="CC20" s="175">
        <v>66.024000000000001</v>
      </c>
      <c r="CD20" s="175">
        <v>81.849270000000004</v>
      </c>
      <c r="CE20" s="167">
        <f t="shared" si="0"/>
        <v>0.23968965830607059</v>
      </c>
      <c r="CF20" s="167">
        <f t="shared" si="1"/>
        <v>0.21574771089448741</v>
      </c>
      <c r="CG20" s="165"/>
    </row>
    <row r="21" spans="1:85" x14ac:dyDescent="0.25">
      <c r="A21" s="172" t="s">
        <v>79</v>
      </c>
      <c r="B21" s="173">
        <v>0</v>
      </c>
      <c r="C21" s="174">
        <v>0</v>
      </c>
      <c r="D21" s="174">
        <v>0</v>
      </c>
      <c r="E21" s="174">
        <v>0</v>
      </c>
      <c r="F21" s="174">
        <v>0</v>
      </c>
      <c r="G21" s="173">
        <v>0</v>
      </c>
      <c r="H21" s="173">
        <v>0</v>
      </c>
      <c r="I21" s="173">
        <v>0</v>
      </c>
      <c r="J21" s="173">
        <v>2E-3</v>
      </c>
      <c r="K21" s="174">
        <v>2E-3</v>
      </c>
      <c r="L21" s="174">
        <v>2E-3</v>
      </c>
      <c r="M21" s="174">
        <v>2E-3</v>
      </c>
      <c r="N21" s="174">
        <v>2E-3</v>
      </c>
      <c r="O21" s="173">
        <v>2E-3</v>
      </c>
      <c r="P21" s="173">
        <v>2E-3</v>
      </c>
      <c r="Q21" s="173">
        <v>2E-3</v>
      </c>
      <c r="R21" s="173">
        <v>1E-3</v>
      </c>
      <c r="S21" s="174">
        <v>1E-3</v>
      </c>
      <c r="T21" s="174">
        <v>0</v>
      </c>
      <c r="U21" s="174">
        <v>0</v>
      </c>
      <c r="V21" s="174">
        <v>2.9000000000000001E-2</v>
      </c>
      <c r="W21" s="173">
        <v>3.7000000000000005E-2</v>
      </c>
      <c r="X21" s="173">
        <v>4.2000000000000003E-2</v>
      </c>
      <c r="Y21" s="173">
        <v>0.04</v>
      </c>
      <c r="Z21" s="173">
        <v>4.7000000000000007E-2</v>
      </c>
      <c r="AA21" s="174">
        <v>4.1000000000000002E-2</v>
      </c>
      <c r="AB21" s="174">
        <v>4.3000000000000003E-2</v>
      </c>
      <c r="AC21" s="174">
        <v>4.1000000000000002E-2</v>
      </c>
      <c r="AD21" s="174">
        <v>6.5000000000000002E-2</v>
      </c>
      <c r="AE21" s="173">
        <v>7.8000000000000014E-2</v>
      </c>
      <c r="AF21" s="173">
        <v>0.34100000000000003</v>
      </c>
      <c r="AG21" s="173">
        <v>0.10300000000000001</v>
      </c>
      <c r="AH21" s="173">
        <v>0.11700000000000002</v>
      </c>
      <c r="AI21" s="174">
        <v>0.13600000000000001</v>
      </c>
      <c r="AJ21" s="174">
        <v>0.157</v>
      </c>
      <c r="AK21" s="174">
        <v>0.183837</v>
      </c>
      <c r="AL21" s="174">
        <v>0.19850000000000001</v>
      </c>
      <c r="AM21" s="173">
        <v>0.23323099999999999</v>
      </c>
      <c r="AN21" s="173">
        <v>0.23079999999999998</v>
      </c>
      <c r="AO21" s="173">
        <v>0.20172800000000002</v>
      </c>
      <c r="AP21" s="173">
        <v>0.24249199999999999</v>
      </c>
      <c r="AQ21" s="175">
        <v>0.24577599999999999</v>
      </c>
      <c r="AR21" s="175">
        <v>0.24981299999999998</v>
      </c>
      <c r="AS21" s="175">
        <v>0.23863000000000001</v>
      </c>
      <c r="AT21" s="175">
        <v>0.26759700000000003</v>
      </c>
      <c r="AU21" s="173">
        <v>0.27104600000000001</v>
      </c>
      <c r="AV21" s="173">
        <v>0.29189500000000002</v>
      </c>
      <c r="AW21" s="173">
        <v>0.29903800000000003</v>
      </c>
      <c r="AX21" s="173">
        <v>0.40119199999999999</v>
      </c>
      <c r="AY21" s="175">
        <v>0.40821799999999997</v>
      </c>
      <c r="AZ21" s="175">
        <v>0.42682500000000001</v>
      </c>
      <c r="BA21" s="175">
        <v>0.42142299999999999</v>
      </c>
      <c r="BB21" s="175">
        <v>0.481242</v>
      </c>
      <c r="BC21" s="175">
        <v>0.53640100000000002</v>
      </c>
      <c r="BD21" s="175">
        <v>0.57987</v>
      </c>
      <c r="BE21" s="175">
        <v>0.60981799999999997</v>
      </c>
      <c r="BF21" s="175">
        <v>0.70225700000000002</v>
      </c>
      <c r="BG21" s="175">
        <v>0.77554100000000004</v>
      </c>
      <c r="BH21" s="175">
        <v>0.546072</v>
      </c>
      <c r="BI21" s="175">
        <v>0.80356000000000005</v>
      </c>
      <c r="BJ21" s="175">
        <v>0.87495299999999998</v>
      </c>
      <c r="BK21" s="175">
        <v>0.91755600000000004</v>
      </c>
      <c r="BL21" s="175">
        <v>0.98360999999999987</v>
      </c>
      <c r="BM21" s="175">
        <v>0.90592899999999998</v>
      </c>
      <c r="BN21" s="175">
        <v>1.0267839999999999</v>
      </c>
      <c r="BO21" s="175">
        <v>1.095766</v>
      </c>
      <c r="BP21" s="175">
        <v>1.0589999999999999</v>
      </c>
      <c r="BQ21" s="175">
        <v>1.034</v>
      </c>
      <c r="BR21" s="175">
        <v>1.0760000000000001</v>
      </c>
      <c r="BS21" s="175">
        <v>1.165</v>
      </c>
      <c r="BT21" s="175">
        <v>1.184809</v>
      </c>
      <c r="BU21" s="175">
        <v>1.117</v>
      </c>
      <c r="BV21" s="175">
        <v>1.226</v>
      </c>
      <c r="BW21" s="175">
        <v>1.3515220000000001</v>
      </c>
      <c r="BX21" s="175">
        <v>1.50078</v>
      </c>
      <c r="BY21" s="175">
        <v>1.3550139999999999</v>
      </c>
      <c r="BZ21" s="175">
        <v>1.521301</v>
      </c>
      <c r="CA21" s="175">
        <v>1.6009169999999999</v>
      </c>
      <c r="CB21" s="175">
        <v>3.0209999999999999</v>
      </c>
      <c r="CC21" s="175">
        <v>1.55</v>
      </c>
      <c r="CD21" s="175">
        <v>1.630244</v>
      </c>
      <c r="CE21" s="167">
        <f t="shared" si="0"/>
        <v>5.1770322580645178E-2</v>
      </c>
      <c r="CF21" s="167">
        <f t="shared" si="1"/>
        <v>7.1611732326475774E-2</v>
      </c>
      <c r="CG21" s="165"/>
    </row>
    <row r="22" spans="1:85" x14ac:dyDescent="0.25">
      <c r="A22" s="172" t="s">
        <v>80</v>
      </c>
      <c r="B22" s="173">
        <v>0</v>
      </c>
      <c r="C22" s="174">
        <v>0</v>
      </c>
      <c r="D22" s="174">
        <v>0</v>
      </c>
      <c r="E22" s="174">
        <v>8.0000000000000002E-3</v>
      </c>
      <c r="F22" s="174">
        <v>8.0000000000000002E-3</v>
      </c>
      <c r="G22" s="173">
        <v>8.0000000000000002E-3</v>
      </c>
      <c r="H22" s="173">
        <v>8.0000000000000002E-3</v>
      </c>
      <c r="I22" s="173">
        <v>5.0000000000000001E-3</v>
      </c>
      <c r="J22" s="173">
        <v>8.0000000000000002E-3</v>
      </c>
      <c r="K22" s="174">
        <v>8.0000000000000002E-3</v>
      </c>
      <c r="L22" s="174">
        <v>8.0000000000000002E-3</v>
      </c>
      <c r="M22" s="174">
        <v>8.0000000000000002E-3</v>
      </c>
      <c r="N22" s="174">
        <v>9.0000000000000011E-3</v>
      </c>
      <c r="O22" s="173">
        <v>9.0000000000000011E-3</v>
      </c>
      <c r="P22" s="173">
        <v>8.0000000000000002E-3</v>
      </c>
      <c r="Q22" s="173">
        <v>8.0000000000000002E-3</v>
      </c>
      <c r="R22" s="173">
        <v>0.01</v>
      </c>
      <c r="S22" s="174">
        <v>0.01</v>
      </c>
      <c r="T22" s="174">
        <v>0.01</v>
      </c>
      <c r="U22" s="174">
        <v>0.01</v>
      </c>
      <c r="V22" s="174">
        <v>1.9E-2</v>
      </c>
      <c r="W22" s="173">
        <v>2.1000000000000001E-2</v>
      </c>
      <c r="X22" s="173">
        <v>0.01</v>
      </c>
      <c r="Y22" s="173">
        <v>9.0000000000000011E-3</v>
      </c>
      <c r="Z22" s="173">
        <v>0</v>
      </c>
      <c r="AA22" s="174">
        <v>0</v>
      </c>
      <c r="AB22" s="174">
        <v>0</v>
      </c>
      <c r="AC22" s="174">
        <v>0</v>
      </c>
      <c r="AD22" s="174">
        <v>5.5E-2</v>
      </c>
      <c r="AE22" s="173">
        <v>3.2000000000000001E-2</v>
      </c>
      <c r="AF22" s="173">
        <v>3.5000000000000003E-2</v>
      </c>
      <c r="AG22" s="173">
        <v>4.3000000000000003E-2</v>
      </c>
      <c r="AH22" s="173">
        <v>4.3000000000000003E-2</v>
      </c>
      <c r="AI22" s="174">
        <v>5.1750000000000007</v>
      </c>
      <c r="AJ22" s="174">
        <v>7.9000000000000001E-2</v>
      </c>
      <c r="AK22" s="174">
        <v>5.5E-2</v>
      </c>
      <c r="AL22" s="174">
        <v>6.9000000000000006E-2</v>
      </c>
      <c r="AM22" s="173">
        <v>3.5000000000000003E-2</v>
      </c>
      <c r="AN22" s="173">
        <v>3.4000000000000002E-2</v>
      </c>
      <c r="AO22" s="173">
        <v>3.6000000000000004E-2</v>
      </c>
      <c r="AP22" s="173">
        <v>2.8181999999999999E-2</v>
      </c>
      <c r="AQ22" s="175">
        <v>3.6181999999999999E-2</v>
      </c>
      <c r="AR22" s="175">
        <v>4.5182000000000007E-2</v>
      </c>
      <c r="AS22" s="175">
        <v>3.9182000000000002E-2</v>
      </c>
      <c r="AT22" s="175">
        <v>5.0380000000000001E-2</v>
      </c>
      <c r="AU22" s="173">
        <v>4.1200000000000001E-2</v>
      </c>
      <c r="AV22" s="173">
        <v>4.1000000000000002E-2</v>
      </c>
      <c r="AW22" s="173">
        <v>5.3000000000000005E-2</v>
      </c>
      <c r="AX22" s="173">
        <v>6.6000000000000003E-2</v>
      </c>
      <c r="AY22" s="175">
        <v>5.2300000000000006E-2</v>
      </c>
      <c r="AZ22" s="175">
        <v>7.9600000000000004E-2</v>
      </c>
      <c r="BA22" s="175">
        <v>8.09E-2</v>
      </c>
      <c r="BB22" s="175">
        <v>0.116608</v>
      </c>
      <c r="BC22" s="175">
        <v>0.15180800000000003</v>
      </c>
      <c r="BD22" s="175">
        <v>0.18145800000000001</v>
      </c>
      <c r="BE22" s="175">
        <v>0.21015800000000001</v>
      </c>
      <c r="BF22" s="175">
        <v>0.22418900000000003</v>
      </c>
      <c r="BG22" s="175">
        <v>0.23314400000000002</v>
      </c>
      <c r="BH22" s="175">
        <v>0.24431900000000001</v>
      </c>
      <c r="BI22" s="175">
        <v>0.22981900000000002</v>
      </c>
      <c r="BJ22" s="175">
        <v>0.29505400000000004</v>
      </c>
      <c r="BK22" s="175">
        <v>0.30811299999999997</v>
      </c>
      <c r="BL22" s="175">
        <v>0.21242300000000003</v>
      </c>
      <c r="BM22" s="175">
        <v>0.214314</v>
      </c>
      <c r="BN22" s="175">
        <v>0.21475400000000003</v>
      </c>
      <c r="BO22" s="175">
        <v>0.25420799999999999</v>
      </c>
      <c r="BP22" s="175">
        <v>0.20699999999999999</v>
      </c>
      <c r="BQ22" s="175">
        <v>0.222</v>
      </c>
      <c r="BR22" s="175">
        <v>0.20499999999999999</v>
      </c>
      <c r="BS22" s="175">
        <v>0.17399999999999999</v>
      </c>
      <c r="BT22" s="175">
        <v>0.18977000000000002</v>
      </c>
      <c r="BU22" s="175">
        <v>0.14699999999999999</v>
      </c>
      <c r="BV22" s="175">
        <v>0.16200000000000001</v>
      </c>
      <c r="BW22" s="175">
        <v>0.17058500000000001</v>
      </c>
      <c r="BX22" s="175">
        <v>0.20521500000000001</v>
      </c>
      <c r="BY22" s="175">
        <v>0.23484099999999999</v>
      </c>
      <c r="BZ22" s="175">
        <v>0.21281600000000001</v>
      </c>
      <c r="CA22" s="175">
        <v>0.23461300000000002</v>
      </c>
      <c r="CB22" s="175">
        <v>2.0459999999999998</v>
      </c>
      <c r="CC22" s="175">
        <v>0.27200000000000002</v>
      </c>
      <c r="CD22" s="175">
        <v>0.23561099999999999</v>
      </c>
      <c r="CE22" s="167">
        <f t="shared" si="0"/>
        <v>-0.13378308823529428</v>
      </c>
      <c r="CF22" s="167">
        <f t="shared" si="1"/>
        <v>0.10711130742049457</v>
      </c>
      <c r="CG22" s="165"/>
    </row>
    <row r="23" spans="1:85" x14ac:dyDescent="0.25">
      <c r="A23" s="172" t="s">
        <v>81</v>
      </c>
      <c r="B23" s="173">
        <v>0</v>
      </c>
      <c r="C23" s="174">
        <v>0</v>
      </c>
      <c r="D23" s="174">
        <v>0</v>
      </c>
      <c r="E23" s="174">
        <v>0.03</v>
      </c>
      <c r="F23" s="174">
        <v>2.8000000000000001E-2</v>
      </c>
      <c r="G23" s="173">
        <v>2.7000000000000003E-2</v>
      </c>
      <c r="H23" s="173">
        <v>3.2000000000000001E-2</v>
      </c>
      <c r="I23" s="173">
        <v>3.6000000000000004E-2</v>
      </c>
      <c r="J23" s="173">
        <v>4.7E-2</v>
      </c>
      <c r="K23" s="174">
        <v>4.7E-2</v>
      </c>
      <c r="L23" s="174">
        <v>6.6000000000000003E-2</v>
      </c>
      <c r="M23" s="174">
        <v>6.5000000000000002E-2</v>
      </c>
      <c r="N23" s="174">
        <v>6.8000000000000005E-2</v>
      </c>
      <c r="O23" s="173">
        <v>6.1000000000000006E-2</v>
      </c>
      <c r="P23" s="173">
        <v>6.0000000000000005E-2</v>
      </c>
      <c r="Q23" s="173">
        <v>6.0000000000000005E-2</v>
      </c>
      <c r="R23" s="173">
        <v>5.5000000000000007E-2</v>
      </c>
      <c r="S23" s="174">
        <v>6.0000000000000012E-2</v>
      </c>
      <c r="T23" s="174">
        <v>5.1000000000000004E-2</v>
      </c>
      <c r="U23" s="174">
        <v>5.7000000000000002E-2</v>
      </c>
      <c r="V23" s="174">
        <v>7.6000000000000012E-2</v>
      </c>
      <c r="W23" s="173">
        <v>9.6000000000000002E-2</v>
      </c>
      <c r="X23" s="173">
        <v>9.1999999999999998E-2</v>
      </c>
      <c r="Y23" s="173">
        <v>7.6999999999999999E-2</v>
      </c>
      <c r="Z23" s="173">
        <v>0.104</v>
      </c>
      <c r="AA23" s="174">
        <v>9.6000000000000002E-2</v>
      </c>
      <c r="AB23" s="174">
        <v>0.106</v>
      </c>
      <c r="AC23" s="174">
        <v>0.11400000000000002</v>
      </c>
      <c r="AD23" s="174">
        <v>0.157</v>
      </c>
      <c r="AE23" s="173">
        <v>0.17600000000000002</v>
      </c>
      <c r="AF23" s="173">
        <v>0.19900000000000001</v>
      </c>
      <c r="AG23" s="173">
        <v>0.18700000000000003</v>
      </c>
      <c r="AH23" s="173">
        <v>0.253</v>
      </c>
      <c r="AI23" s="174">
        <v>0.25900000000000001</v>
      </c>
      <c r="AJ23" s="174">
        <v>0.27600000000000002</v>
      </c>
      <c r="AK23" s="174">
        <v>0.269957</v>
      </c>
      <c r="AL23" s="174">
        <v>0.31483</v>
      </c>
      <c r="AM23" s="173">
        <v>0.30952000000000002</v>
      </c>
      <c r="AN23" s="173">
        <v>0.35698299999999999</v>
      </c>
      <c r="AO23" s="173">
        <v>0.37412800000000002</v>
      </c>
      <c r="AP23" s="173">
        <v>0.42122899999999996</v>
      </c>
      <c r="AQ23" s="175">
        <v>0.41111599999999998</v>
      </c>
      <c r="AR23" s="175">
        <v>0.42585799999999996</v>
      </c>
      <c r="AS23" s="175">
        <v>0.47860000000000003</v>
      </c>
      <c r="AT23" s="175">
        <v>0.77617899999999995</v>
      </c>
      <c r="AU23" s="173">
        <v>0.88377199999999989</v>
      </c>
      <c r="AV23" s="173">
        <v>0.99461699999999997</v>
      </c>
      <c r="AW23" s="173">
        <v>1.1262369999999999</v>
      </c>
      <c r="AX23" s="173">
        <v>1.2979139999999998</v>
      </c>
      <c r="AY23" s="175">
        <v>1.391861</v>
      </c>
      <c r="AZ23" s="175">
        <v>1.426668</v>
      </c>
      <c r="BA23" s="175">
        <v>1.537506</v>
      </c>
      <c r="BB23" s="175">
        <v>1.8828870000000002</v>
      </c>
      <c r="BC23" s="175">
        <v>2.0146649999999999</v>
      </c>
      <c r="BD23" s="175">
        <v>2.0471629999999998</v>
      </c>
      <c r="BE23" s="175">
        <v>2.1336490000000001</v>
      </c>
      <c r="BF23" s="175">
        <v>2.1935889999999998</v>
      </c>
      <c r="BG23" s="175">
        <v>2.3306149999999999</v>
      </c>
      <c r="BH23" s="175">
        <v>1.7474000000000003</v>
      </c>
      <c r="BI23" s="175">
        <v>2.4417020000000003</v>
      </c>
      <c r="BJ23" s="175">
        <v>2.4437789999999997</v>
      </c>
      <c r="BK23" s="175">
        <v>2.6919249999999999</v>
      </c>
      <c r="BL23" s="175">
        <v>2.9168659999999997</v>
      </c>
      <c r="BM23" s="175">
        <v>2.9631369999999997</v>
      </c>
      <c r="BN23" s="175">
        <v>3.3063350000000002</v>
      </c>
      <c r="BO23" s="175">
        <v>3.6234830000000002</v>
      </c>
      <c r="BP23" s="175">
        <v>3.9049999999999998</v>
      </c>
      <c r="BQ23" s="175">
        <v>3.8969999999999998</v>
      </c>
      <c r="BR23" s="175">
        <v>4.26</v>
      </c>
      <c r="BS23" s="175">
        <v>4.5330000000000004</v>
      </c>
      <c r="BT23" s="175">
        <v>4.6347460000000007</v>
      </c>
      <c r="BU23" s="175">
        <v>4.7779999999999996</v>
      </c>
      <c r="BV23" s="175">
        <v>5.1239999999999997</v>
      </c>
      <c r="BW23" s="175">
        <v>5.5597089999999989</v>
      </c>
      <c r="BX23" s="175">
        <v>6.4134570000000002</v>
      </c>
      <c r="BY23" s="175">
        <v>6.6727660000000002</v>
      </c>
      <c r="BZ23" s="175">
        <v>7.1545170000000002</v>
      </c>
      <c r="CA23" s="175">
        <v>7.5156999999999998</v>
      </c>
      <c r="CB23" s="175">
        <v>13.599</v>
      </c>
      <c r="CC23" s="175">
        <v>7.1639999999999997</v>
      </c>
      <c r="CD23" s="175">
        <v>7.2068240000000001</v>
      </c>
      <c r="CE23" s="167">
        <f t="shared" si="0"/>
        <v>5.9776661083195126E-3</v>
      </c>
      <c r="CF23" s="167">
        <f t="shared" si="1"/>
        <v>7.3110455953910858E-3</v>
      </c>
      <c r="CG23" s="165"/>
    </row>
    <row r="24" spans="1:85" x14ac:dyDescent="0.25">
      <c r="A24" s="172" t="s">
        <v>82</v>
      </c>
      <c r="B24" s="173">
        <v>0</v>
      </c>
      <c r="C24" s="174">
        <v>0</v>
      </c>
      <c r="D24" s="174">
        <v>0</v>
      </c>
      <c r="E24" s="174">
        <v>0.28700000000000003</v>
      </c>
      <c r="F24" s="174">
        <v>0.32200000000000001</v>
      </c>
      <c r="G24" s="173">
        <v>0.44400000000000006</v>
      </c>
      <c r="H24" s="173">
        <v>0.501</v>
      </c>
      <c r="I24" s="173">
        <v>0.59400000000000008</v>
      </c>
      <c r="J24" s="173">
        <v>0.81500000000000017</v>
      </c>
      <c r="K24" s="174">
        <v>0.94700000000000006</v>
      </c>
      <c r="L24" s="174">
        <v>1.238</v>
      </c>
      <c r="M24" s="174">
        <v>1.3180000000000001</v>
      </c>
      <c r="N24" s="174">
        <v>1.4470000000000001</v>
      </c>
      <c r="O24" s="173">
        <v>1.5230000000000001</v>
      </c>
      <c r="P24" s="173">
        <v>1.6030000000000002</v>
      </c>
      <c r="Q24" s="173">
        <v>1.7880000000000003</v>
      </c>
      <c r="R24" s="173">
        <v>1.9640000000000002</v>
      </c>
      <c r="S24" s="174">
        <v>2.0510000000000002</v>
      </c>
      <c r="T24" s="174">
        <v>2.0730000000000004</v>
      </c>
      <c r="U24" s="174">
        <v>2.048</v>
      </c>
      <c r="V24" s="174">
        <v>2.1190000000000002</v>
      </c>
      <c r="W24" s="173">
        <v>2.2010000000000001</v>
      </c>
      <c r="X24" s="173">
        <v>2.319</v>
      </c>
      <c r="Y24" s="173">
        <v>2.1520000000000001</v>
      </c>
      <c r="Z24" s="173">
        <v>2.2310000000000003</v>
      </c>
      <c r="AA24" s="174">
        <v>2.3600000000000003</v>
      </c>
      <c r="AB24" s="174">
        <v>2.468</v>
      </c>
      <c r="AC24" s="174">
        <v>2.427</v>
      </c>
      <c r="AD24" s="174">
        <v>2.806</v>
      </c>
      <c r="AE24" s="173">
        <v>2.9760000000000004</v>
      </c>
      <c r="AF24" s="173">
        <v>3.0380000000000003</v>
      </c>
      <c r="AG24" s="173">
        <v>2.7460000000000004</v>
      </c>
      <c r="AH24" s="173">
        <v>2.8490000000000002</v>
      </c>
      <c r="AI24" s="174">
        <v>2.8640000000000003</v>
      </c>
      <c r="AJ24" s="174">
        <v>3.4201799999999998</v>
      </c>
      <c r="AK24" s="174">
        <v>3.5479037300000007</v>
      </c>
      <c r="AL24" s="174">
        <v>3.6463769999999998</v>
      </c>
      <c r="AM24" s="173">
        <v>3.6684559999999999</v>
      </c>
      <c r="AN24" s="173">
        <v>3.8317420000000002</v>
      </c>
      <c r="AO24" s="173">
        <v>3.8355730000000001</v>
      </c>
      <c r="AP24" s="173">
        <v>4.0539579999999997</v>
      </c>
      <c r="AQ24" s="175">
        <v>4.1830109999999996</v>
      </c>
      <c r="AR24" s="175">
        <v>3.9434719999999999</v>
      </c>
      <c r="AS24" s="175">
        <v>4.219087</v>
      </c>
      <c r="AT24" s="175">
        <v>4.1838619999999995</v>
      </c>
      <c r="AU24" s="173">
        <v>4.401878</v>
      </c>
      <c r="AV24" s="173">
        <v>4.4936939999999996</v>
      </c>
      <c r="AW24" s="173">
        <v>4.5599190000000007</v>
      </c>
      <c r="AX24" s="173">
        <v>4.6230019999999996</v>
      </c>
      <c r="AY24" s="175">
        <v>4.6905529999999995</v>
      </c>
      <c r="AZ24" s="175">
        <v>4.6630549999999999</v>
      </c>
      <c r="BA24" s="175">
        <v>4.7618499999999999</v>
      </c>
      <c r="BB24" s="175">
        <v>4.8835510000000006</v>
      </c>
      <c r="BC24" s="175">
        <v>5.0909230000000001</v>
      </c>
      <c r="BD24" s="175">
        <v>4.9988220000000005</v>
      </c>
      <c r="BE24" s="175">
        <v>5.027425</v>
      </c>
      <c r="BF24" s="175">
        <v>5.004251</v>
      </c>
      <c r="BG24" s="175">
        <v>5.1674040000000003</v>
      </c>
      <c r="BH24" s="175">
        <v>4.8983729999999994</v>
      </c>
      <c r="BI24" s="175">
        <v>5.4064480000000001</v>
      </c>
      <c r="BJ24" s="175">
        <v>5.4825889999999999</v>
      </c>
      <c r="BK24" s="175">
        <v>5.6541610000000002</v>
      </c>
      <c r="BL24" s="175">
        <v>5.6776529999999994</v>
      </c>
      <c r="BM24" s="175">
        <v>5.6860050000000006</v>
      </c>
      <c r="BN24" s="175">
        <v>5.8141369999999997</v>
      </c>
      <c r="BO24" s="175">
        <v>5.9375300000000006</v>
      </c>
      <c r="BP24" s="175">
        <v>6.0789999999999997</v>
      </c>
      <c r="BQ24" s="175">
        <v>5.9359999999999999</v>
      </c>
      <c r="BR24" s="175">
        <v>6.0890000000000004</v>
      </c>
      <c r="BS24" s="175">
        <v>6.0279999999999996</v>
      </c>
      <c r="BT24" s="175">
        <v>6.0699390000000006</v>
      </c>
      <c r="BU24" s="175">
        <v>5.9560000000000004</v>
      </c>
      <c r="BV24" s="175">
        <v>5.9930000000000003</v>
      </c>
      <c r="BW24" s="175">
        <v>6.0628630000000001</v>
      </c>
      <c r="BX24" s="175">
        <v>6.5245810000000004</v>
      </c>
      <c r="BY24" s="175">
        <v>6.7872069999999995</v>
      </c>
      <c r="BZ24" s="175">
        <v>6.9373870000000002</v>
      </c>
      <c r="CA24" s="175">
        <v>7.1035910000000007</v>
      </c>
      <c r="CB24" s="175">
        <v>5.1150000000000002</v>
      </c>
      <c r="CC24" s="175">
        <v>6.89</v>
      </c>
      <c r="CD24" s="175">
        <v>6.8673190000000002</v>
      </c>
      <c r="CE24" s="167">
        <f t="shared" si="0"/>
        <v>-3.2918722786646759E-3</v>
      </c>
      <c r="CF24" s="167">
        <f t="shared" si="1"/>
        <v>-1.0100056404522384E-2</v>
      </c>
      <c r="CG24" s="165"/>
    </row>
    <row r="25" spans="1:85" x14ac:dyDescent="0.25">
      <c r="A25" s="168" t="s">
        <v>71</v>
      </c>
      <c r="B25" s="169">
        <v>2.2010000000000001</v>
      </c>
      <c r="C25" s="170">
        <v>0</v>
      </c>
      <c r="D25" s="170">
        <v>2.7230000000000003</v>
      </c>
      <c r="E25" s="170">
        <v>5.4239999999999995</v>
      </c>
      <c r="F25" s="170">
        <v>6.0060000000000002</v>
      </c>
      <c r="G25" s="169">
        <v>12.288</v>
      </c>
      <c r="H25" s="169">
        <v>9.4570000000000007</v>
      </c>
      <c r="I25" s="169">
        <v>8.8010000000000002</v>
      </c>
      <c r="J25" s="169">
        <v>8.7730000000000015</v>
      </c>
      <c r="K25" s="170">
        <v>9.9309999999999992</v>
      </c>
      <c r="L25" s="170">
        <v>8.793000000000001</v>
      </c>
      <c r="M25" s="170">
        <v>9.4540000000000006</v>
      </c>
      <c r="N25" s="170">
        <v>9.6510000000000016</v>
      </c>
      <c r="O25" s="173">
        <v>8.7000000000000011</v>
      </c>
      <c r="P25" s="173">
        <v>8.42</v>
      </c>
      <c r="Q25" s="173">
        <v>8.5910000000000011</v>
      </c>
      <c r="R25" s="173">
        <v>7.16</v>
      </c>
      <c r="S25" s="174">
        <v>7.3410000000000002</v>
      </c>
      <c r="T25" s="174">
        <v>8.2620000000000005</v>
      </c>
      <c r="U25" s="174">
        <v>9.5300000000000011</v>
      </c>
      <c r="V25" s="174">
        <v>8.9169999999999998</v>
      </c>
      <c r="W25" s="173">
        <v>13.603</v>
      </c>
      <c r="X25" s="173">
        <v>11.818000000000001</v>
      </c>
      <c r="Y25" s="173">
        <v>15.371</v>
      </c>
      <c r="Z25" s="173">
        <v>15.903</v>
      </c>
      <c r="AA25" s="174">
        <v>14.081000000000001</v>
      </c>
      <c r="AB25" s="174">
        <v>16.498000000000001</v>
      </c>
      <c r="AC25" s="174">
        <v>19.667000000000002</v>
      </c>
      <c r="AD25" s="174">
        <v>19.218</v>
      </c>
      <c r="AE25" s="173">
        <v>16.222999999999999</v>
      </c>
      <c r="AF25" s="173">
        <v>15.297000000000001</v>
      </c>
      <c r="AG25" s="173">
        <v>10.177</v>
      </c>
      <c r="AH25" s="173">
        <v>8.5220000000000002</v>
      </c>
      <c r="AI25" s="174">
        <v>7.9490000000000007</v>
      </c>
      <c r="AJ25" s="174">
        <v>10.885148000000001</v>
      </c>
      <c r="AK25" s="174">
        <v>9.3879789999999996</v>
      </c>
      <c r="AL25" s="174">
        <v>9.7560699999999994</v>
      </c>
      <c r="AM25" s="173">
        <v>8.2234960000000008</v>
      </c>
      <c r="AN25" s="173">
        <v>8.2360310000000005</v>
      </c>
      <c r="AO25" s="173">
        <v>8.6183750000000003</v>
      </c>
      <c r="AP25" s="173">
        <v>9.2775730000000003</v>
      </c>
      <c r="AQ25" s="175">
        <v>10.718286000000001</v>
      </c>
      <c r="AR25" s="175">
        <v>11.598157</v>
      </c>
      <c r="AS25" s="175">
        <v>10.294502999999999</v>
      </c>
      <c r="AT25" s="175">
        <v>10.042743</v>
      </c>
      <c r="AU25" s="173">
        <v>7.9765360000000003</v>
      </c>
      <c r="AV25" s="173">
        <v>7.3670260000000001</v>
      </c>
      <c r="AW25" s="173">
        <v>7.1598059999999997</v>
      </c>
      <c r="AX25" s="173">
        <v>8.2481849999999994</v>
      </c>
      <c r="AY25" s="175">
        <v>7.4302810000000008</v>
      </c>
      <c r="AZ25" s="175">
        <v>6.7139729999999993</v>
      </c>
      <c r="BA25" s="175">
        <v>7.2165010000000001</v>
      </c>
      <c r="BB25" s="175">
        <v>8.2463180000000005</v>
      </c>
      <c r="BC25" s="175">
        <v>6.7471620000000003</v>
      </c>
      <c r="BD25" s="175">
        <v>6.7862939999999998</v>
      </c>
      <c r="BE25" s="175">
        <v>6.7099319999999993</v>
      </c>
      <c r="BF25" s="175">
        <v>6.5598079999999994</v>
      </c>
      <c r="BG25" s="175">
        <v>6.2111650000000003</v>
      </c>
      <c r="BH25" s="175">
        <v>4.2230840000000001</v>
      </c>
      <c r="BI25" s="175">
        <v>4.9556959999999997</v>
      </c>
      <c r="BJ25" s="175">
        <v>4.984585</v>
      </c>
      <c r="BK25" s="175">
        <v>5.018479000000001</v>
      </c>
      <c r="BL25" s="175">
        <v>5.0646430000000011</v>
      </c>
      <c r="BM25" s="175">
        <v>5.1220420000000004</v>
      </c>
      <c r="BN25" s="175">
        <v>4.7294610000000006</v>
      </c>
      <c r="BO25" s="175">
        <v>4.1917010000000001</v>
      </c>
      <c r="BP25" s="175">
        <v>3.5139999999999998</v>
      </c>
      <c r="BQ25" s="175">
        <v>2.9790000000000001</v>
      </c>
      <c r="BR25" s="175">
        <v>2.302</v>
      </c>
      <c r="BS25" s="175">
        <v>1.605</v>
      </c>
      <c r="BT25" s="175">
        <v>0.93773799999999996</v>
      </c>
      <c r="BU25" s="175">
        <v>0.90800000000000003</v>
      </c>
      <c r="BV25" s="175">
        <v>0.64300000000000002</v>
      </c>
      <c r="BW25" s="175">
        <v>0.84826299999999999</v>
      </c>
      <c r="BX25" s="175">
        <v>0.86387199999999997</v>
      </c>
      <c r="BY25" s="175">
        <v>0.85300799999999988</v>
      </c>
      <c r="BZ25" s="175">
        <v>0.60651099999999991</v>
      </c>
      <c r="CA25" s="175">
        <v>0.60216500000000006</v>
      </c>
      <c r="CB25" s="175">
        <v>0.61299999999999999</v>
      </c>
      <c r="CC25" s="175">
        <v>7.3319999999999999</v>
      </c>
      <c r="CD25" s="175">
        <v>0.56052599999999997</v>
      </c>
      <c r="CE25" s="167">
        <f t="shared" si="0"/>
        <v>-0.92355073649754504</v>
      </c>
      <c r="CF25" s="167">
        <f t="shared" si="1"/>
        <v>-7.5818905180614959E-2</v>
      </c>
      <c r="CG25" s="165"/>
    </row>
    <row r="26" spans="1:85" x14ac:dyDescent="0.25">
      <c r="A26" s="172" t="s">
        <v>72</v>
      </c>
      <c r="B26" s="173">
        <v>2.11</v>
      </c>
      <c r="C26" s="174">
        <v>0</v>
      </c>
      <c r="D26" s="174">
        <v>2.6320000000000001</v>
      </c>
      <c r="E26" s="174">
        <v>4.8000000000000007</v>
      </c>
      <c r="F26" s="174">
        <v>5.3819999999999997</v>
      </c>
      <c r="G26" s="173">
        <v>5.2990000000000004</v>
      </c>
      <c r="H26" s="173">
        <v>2.71</v>
      </c>
      <c r="I26" s="173">
        <v>2.9460000000000002</v>
      </c>
      <c r="J26" s="173">
        <v>2.9079999999999999</v>
      </c>
      <c r="K26" s="174">
        <v>4.0660000000000007</v>
      </c>
      <c r="L26" s="174">
        <v>2.9279999999999999</v>
      </c>
      <c r="M26" s="174">
        <v>3.5890000000000004</v>
      </c>
      <c r="N26" s="174">
        <v>3.4110000000000005</v>
      </c>
      <c r="O26" s="173">
        <v>3.2010000000000005</v>
      </c>
      <c r="P26" s="173">
        <v>4.4960000000000004</v>
      </c>
      <c r="Q26" s="173">
        <v>4.1560000000000006</v>
      </c>
      <c r="R26" s="173">
        <v>2.8660000000000001</v>
      </c>
      <c r="S26" s="174">
        <v>2.8149999999999999</v>
      </c>
      <c r="T26" s="174">
        <v>3.5289999999999999</v>
      </c>
      <c r="U26" s="174">
        <v>5.33</v>
      </c>
      <c r="V26" s="174">
        <v>4.665</v>
      </c>
      <c r="W26" s="173">
        <v>8.0830000000000002</v>
      </c>
      <c r="X26" s="173">
        <v>6.9060000000000006</v>
      </c>
      <c r="Y26" s="173">
        <v>10.714</v>
      </c>
      <c r="Z26" s="173">
        <v>11.512</v>
      </c>
      <c r="AA26" s="174">
        <v>11.178000000000001</v>
      </c>
      <c r="AB26" s="174">
        <v>13.814000000000002</v>
      </c>
      <c r="AC26" s="174">
        <v>17.219000000000001</v>
      </c>
      <c r="AD26" s="174">
        <v>17.748000000000001</v>
      </c>
      <c r="AE26" s="173">
        <v>14.919</v>
      </c>
      <c r="AF26" s="173">
        <v>13.767000000000001</v>
      </c>
      <c r="AG26" s="173">
        <v>8.609</v>
      </c>
      <c r="AH26" s="173">
        <v>7.2350000000000003</v>
      </c>
      <c r="AI26" s="174">
        <v>6.7390000000000008</v>
      </c>
      <c r="AJ26" s="174">
        <v>9.6885750000000002</v>
      </c>
      <c r="AK26" s="174">
        <v>8.3599789999999992</v>
      </c>
      <c r="AL26" s="174">
        <v>8.6973640000000003</v>
      </c>
      <c r="AM26" s="173">
        <v>7.3729069999999997</v>
      </c>
      <c r="AN26" s="173">
        <v>7.596031</v>
      </c>
      <c r="AO26" s="173">
        <v>7.9483750000000004</v>
      </c>
      <c r="AP26" s="173">
        <v>8.0385729999999995</v>
      </c>
      <c r="AQ26" s="175">
        <v>9.3182860000000005</v>
      </c>
      <c r="AR26" s="175">
        <v>10.485157000000001</v>
      </c>
      <c r="AS26" s="175">
        <v>9.2445029999999999</v>
      </c>
      <c r="AT26" s="175">
        <v>9.4257430000000006</v>
      </c>
      <c r="AU26" s="173">
        <v>7.4425360000000005</v>
      </c>
      <c r="AV26" s="173">
        <v>6.8330259999999985</v>
      </c>
      <c r="AW26" s="173">
        <v>6.6428060000000002</v>
      </c>
      <c r="AX26" s="173">
        <v>7.4261849999999994</v>
      </c>
      <c r="AY26" s="175">
        <v>6.9242810000000006</v>
      </c>
      <c r="AZ26" s="175">
        <v>6.1649729999999998</v>
      </c>
      <c r="BA26" s="175">
        <v>6.7175010000000004</v>
      </c>
      <c r="BB26" s="175">
        <v>6.6733180000000001</v>
      </c>
      <c r="BC26" s="175">
        <v>6.2091620000000001</v>
      </c>
      <c r="BD26" s="175">
        <v>6.260294</v>
      </c>
      <c r="BE26" s="175">
        <v>6.1819319999999998</v>
      </c>
      <c r="BF26" s="175">
        <v>6.0738079999999997</v>
      </c>
      <c r="BG26" s="175">
        <v>5.8051650000000006</v>
      </c>
      <c r="BH26" s="175">
        <v>3.8210839999999995</v>
      </c>
      <c r="BI26" s="175">
        <v>4.5626959999999999</v>
      </c>
      <c r="BJ26" s="175">
        <v>4.5205849999999996</v>
      </c>
      <c r="BK26" s="175">
        <v>4.6224790000000002</v>
      </c>
      <c r="BL26" s="175">
        <v>4.6726429999999999</v>
      </c>
      <c r="BM26" s="175">
        <v>4.7180419999999996</v>
      </c>
      <c r="BN26" s="175">
        <v>3.9344609999999998</v>
      </c>
      <c r="BO26" s="175">
        <v>3.745644</v>
      </c>
      <c r="BP26" s="175">
        <v>3.03</v>
      </c>
      <c r="BQ26" s="175">
        <v>2.4969999999999999</v>
      </c>
      <c r="BR26" s="175">
        <v>1.8420000000000001</v>
      </c>
      <c r="BS26" s="175">
        <v>1.149</v>
      </c>
      <c r="BT26" s="175">
        <v>0.47861700000000001</v>
      </c>
      <c r="BU26" s="175">
        <v>0.48299999999999998</v>
      </c>
      <c r="BV26" s="175">
        <v>0.35199999999999998</v>
      </c>
      <c r="BW26" s="175">
        <v>0.60033099999999995</v>
      </c>
      <c r="BX26" s="175">
        <v>0.60033099999999995</v>
      </c>
      <c r="BY26" s="175">
        <v>0.60033099999999995</v>
      </c>
      <c r="BZ26" s="175">
        <v>0.36033100000000001</v>
      </c>
      <c r="CA26" s="175">
        <v>0.34500000000000003</v>
      </c>
      <c r="CB26" s="175">
        <v>0.34799999999999998</v>
      </c>
      <c r="CC26" s="175">
        <v>0.34899999999999998</v>
      </c>
      <c r="CD26" s="175">
        <v>0.28941</v>
      </c>
      <c r="CE26" s="167">
        <f t="shared" si="0"/>
        <v>-0.17074498567335239</v>
      </c>
      <c r="CF26" s="167">
        <f t="shared" si="1"/>
        <v>-0.19682181105705587</v>
      </c>
      <c r="CG26" s="165"/>
    </row>
    <row r="27" spans="1:85" x14ac:dyDescent="0.25">
      <c r="A27" s="172" t="s">
        <v>83</v>
      </c>
      <c r="B27" s="173">
        <v>9.0999999999999998E-2</v>
      </c>
      <c r="C27" s="174">
        <v>0</v>
      </c>
      <c r="D27" s="174">
        <v>9.0999999999999998E-2</v>
      </c>
      <c r="E27" s="174">
        <v>2.4E-2</v>
      </c>
      <c r="F27" s="174">
        <v>2.4E-2</v>
      </c>
      <c r="G27" s="173">
        <v>6.3890000000000002</v>
      </c>
      <c r="H27" s="173">
        <v>6.1470000000000002</v>
      </c>
      <c r="I27" s="173">
        <v>5.8550000000000004</v>
      </c>
      <c r="J27" s="173">
        <v>5.8650000000000002</v>
      </c>
      <c r="K27" s="174">
        <v>5.8650000000000002</v>
      </c>
      <c r="L27" s="174">
        <v>5.8650000000000002</v>
      </c>
      <c r="M27" s="174">
        <v>5.8650000000000002</v>
      </c>
      <c r="N27" s="174">
        <v>5.7440000000000007</v>
      </c>
      <c r="O27" s="173">
        <v>5.4990000000000006</v>
      </c>
      <c r="P27" s="173">
        <v>3.9240000000000004</v>
      </c>
      <c r="Q27" s="173">
        <v>4.0470000000000006</v>
      </c>
      <c r="R27" s="173">
        <v>3.8780000000000001</v>
      </c>
      <c r="S27" s="174">
        <v>4.1100000000000003</v>
      </c>
      <c r="T27" s="174">
        <v>4.1640000000000006</v>
      </c>
      <c r="U27" s="174">
        <v>3.581</v>
      </c>
      <c r="V27" s="174">
        <v>3.524</v>
      </c>
      <c r="W27" s="173">
        <v>3.1420000000000003</v>
      </c>
      <c r="X27" s="173">
        <v>3.012</v>
      </c>
      <c r="Y27" s="173">
        <v>3.3140000000000001</v>
      </c>
      <c r="Z27" s="173">
        <v>3.0940000000000003</v>
      </c>
      <c r="AA27" s="174">
        <v>2.0860000000000003</v>
      </c>
      <c r="AB27" s="174">
        <v>1.9060000000000001</v>
      </c>
      <c r="AC27" s="174">
        <v>1.7070000000000001</v>
      </c>
      <c r="AD27" s="174">
        <v>0.89600000000000002</v>
      </c>
      <c r="AE27" s="173">
        <v>0.73</v>
      </c>
      <c r="AF27" s="173">
        <v>0.60199999999999998</v>
      </c>
      <c r="AG27" s="173">
        <v>0.59</v>
      </c>
      <c r="AH27" s="173">
        <v>0.44</v>
      </c>
      <c r="AI27" s="174">
        <v>0.34800000000000003</v>
      </c>
      <c r="AJ27" s="174">
        <v>0.33457300000000001</v>
      </c>
      <c r="AK27" s="174">
        <v>0</v>
      </c>
      <c r="AL27" s="174">
        <v>0.31770599999999999</v>
      </c>
      <c r="AM27" s="173">
        <v>0.23658899999999999</v>
      </c>
      <c r="AN27" s="173">
        <v>0</v>
      </c>
      <c r="AO27" s="173">
        <v>0</v>
      </c>
      <c r="AP27" s="173">
        <v>0.02</v>
      </c>
      <c r="AQ27" s="175">
        <v>1.8000000000000002E-2</v>
      </c>
      <c r="AR27" s="175">
        <v>0.02</v>
      </c>
      <c r="AS27" s="175">
        <v>0.03</v>
      </c>
      <c r="AT27" s="175">
        <v>0.03</v>
      </c>
      <c r="AU27" s="173">
        <v>0.01</v>
      </c>
      <c r="AV27" s="173">
        <v>0.01</v>
      </c>
      <c r="AW27" s="173">
        <v>0</v>
      </c>
      <c r="AX27" s="173">
        <v>0</v>
      </c>
      <c r="AY27" s="175">
        <v>0</v>
      </c>
      <c r="AZ27" s="175">
        <v>0</v>
      </c>
      <c r="BA27" s="175">
        <v>0</v>
      </c>
      <c r="BB27" s="175">
        <v>1.0620000000000001</v>
      </c>
      <c r="BC27" s="175">
        <v>0</v>
      </c>
      <c r="BD27" s="175">
        <v>0</v>
      </c>
      <c r="BE27" s="175">
        <v>0</v>
      </c>
      <c r="BF27" s="175">
        <v>0</v>
      </c>
      <c r="BG27" s="175">
        <v>0</v>
      </c>
      <c r="BH27" s="175">
        <v>0</v>
      </c>
      <c r="BI27" s="175">
        <v>0</v>
      </c>
      <c r="BJ27" s="175">
        <v>0</v>
      </c>
      <c r="BK27" s="175">
        <v>0</v>
      </c>
      <c r="BL27" s="175">
        <v>0</v>
      </c>
      <c r="BM27" s="175">
        <v>0</v>
      </c>
      <c r="BN27" s="175">
        <v>0</v>
      </c>
      <c r="BO27" s="175">
        <v>0</v>
      </c>
      <c r="BP27" s="175">
        <v>0</v>
      </c>
      <c r="BQ27" s="175">
        <v>0</v>
      </c>
      <c r="BR27" s="175">
        <v>0</v>
      </c>
      <c r="BS27" s="175">
        <v>0</v>
      </c>
      <c r="BT27" s="175">
        <v>0</v>
      </c>
      <c r="BU27" s="175">
        <v>0</v>
      </c>
      <c r="BV27" s="175">
        <v>0</v>
      </c>
      <c r="BW27" s="175">
        <v>0</v>
      </c>
      <c r="BX27" s="175">
        <v>0</v>
      </c>
      <c r="BY27" s="175">
        <v>0</v>
      </c>
      <c r="BZ27" s="175">
        <v>0</v>
      </c>
      <c r="CA27" s="175">
        <v>0</v>
      </c>
      <c r="CB27" s="175">
        <v>0</v>
      </c>
      <c r="CC27" s="175">
        <v>0</v>
      </c>
      <c r="CD27" s="175">
        <v>0</v>
      </c>
      <c r="CE27" s="167" t="e">
        <f t="shared" si="0"/>
        <v>#DIV/0!</v>
      </c>
      <c r="CF27" s="167" t="e">
        <f t="shared" si="1"/>
        <v>#DIV/0!</v>
      </c>
      <c r="CG27" s="165"/>
    </row>
    <row r="28" spans="1:85" x14ac:dyDescent="0.25">
      <c r="A28" s="172" t="s">
        <v>73</v>
      </c>
      <c r="B28" s="173">
        <v>0</v>
      </c>
      <c r="C28" s="174">
        <v>0</v>
      </c>
      <c r="D28" s="174">
        <v>0</v>
      </c>
      <c r="E28" s="174">
        <v>0.6</v>
      </c>
      <c r="F28" s="174">
        <v>0.6</v>
      </c>
      <c r="G28" s="173">
        <v>0.6</v>
      </c>
      <c r="H28" s="173">
        <v>0.6</v>
      </c>
      <c r="I28" s="173">
        <v>0</v>
      </c>
      <c r="J28" s="173">
        <v>0</v>
      </c>
      <c r="K28" s="174">
        <v>0</v>
      </c>
      <c r="L28" s="174">
        <v>0</v>
      </c>
      <c r="M28" s="174">
        <v>0</v>
      </c>
      <c r="N28" s="174">
        <v>0.496</v>
      </c>
      <c r="O28" s="173">
        <v>0</v>
      </c>
      <c r="P28" s="173">
        <v>0</v>
      </c>
      <c r="Q28" s="173">
        <v>0.38800000000000001</v>
      </c>
      <c r="R28" s="173">
        <v>0.41600000000000004</v>
      </c>
      <c r="S28" s="174">
        <v>0.41600000000000004</v>
      </c>
      <c r="T28" s="174">
        <v>0.56900000000000006</v>
      </c>
      <c r="U28" s="174">
        <v>0.61900000000000011</v>
      </c>
      <c r="V28" s="174">
        <v>0.72800000000000009</v>
      </c>
      <c r="W28" s="173">
        <v>2.3780000000000001</v>
      </c>
      <c r="X28" s="173">
        <v>1.9</v>
      </c>
      <c r="Y28" s="173">
        <v>1.343</v>
      </c>
      <c r="Z28" s="173">
        <v>1.2970000000000002</v>
      </c>
      <c r="AA28" s="174">
        <v>0.81700000000000006</v>
      </c>
      <c r="AB28" s="174">
        <v>0.77800000000000002</v>
      </c>
      <c r="AC28" s="174">
        <v>0.74099999999999999</v>
      </c>
      <c r="AD28" s="174">
        <v>0.57400000000000007</v>
      </c>
      <c r="AE28" s="173">
        <v>0.57400000000000007</v>
      </c>
      <c r="AF28" s="173">
        <v>0.92800000000000005</v>
      </c>
      <c r="AG28" s="173">
        <v>0.97799999999999998</v>
      </c>
      <c r="AH28" s="173">
        <v>0.84700000000000009</v>
      </c>
      <c r="AI28" s="174">
        <v>0.86199999999999999</v>
      </c>
      <c r="AJ28" s="174">
        <v>0.86199999999999999</v>
      </c>
      <c r="AK28" s="174">
        <v>1.028</v>
      </c>
      <c r="AL28" s="174">
        <v>0.7410000000000001</v>
      </c>
      <c r="AM28" s="173">
        <v>0.61399999999999999</v>
      </c>
      <c r="AN28" s="173">
        <v>0.64</v>
      </c>
      <c r="AO28" s="173">
        <v>0.67</v>
      </c>
      <c r="AP28" s="173">
        <v>1.2190000000000001</v>
      </c>
      <c r="AQ28" s="175">
        <v>1.3820000000000001</v>
      </c>
      <c r="AR28" s="175">
        <v>1.093</v>
      </c>
      <c r="AS28" s="175">
        <v>1.02</v>
      </c>
      <c r="AT28" s="175">
        <v>0.58699999999999997</v>
      </c>
      <c r="AU28" s="173">
        <v>0.52400000000000002</v>
      </c>
      <c r="AV28" s="173">
        <v>0.52400000000000002</v>
      </c>
      <c r="AW28" s="173">
        <v>0.51700000000000002</v>
      </c>
      <c r="AX28" s="173">
        <v>0.82200000000000006</v>
      </c>
      <c r="AY28" s="175">
        <v>0.50600000000000001</v>
      </c>
      <c r="AZ28" s="175">
        <v>0.54900000000000004</v>
      </c>
      <c r="BA28" s="175">
        <v>0.499</v>
      </c>
      <c r="BB28" s="175">
        <v>0.51100000000000001</v>
      </c>
      <c r="BC28" s="175">
        <v>0.53800000000000003</v>
      </c>
      <c r="BD28" s="175">
        <v>0.52600000000000002</v>
      </c>
      <c r="BE28" s="175">
        <v>0.52800000000000002</v>
      </c>
      <c r="BF28" s="175">
        <v>0.48600000000000004</v>
      </c>
      <c r="BG28" s="175">
        <v>0.40600000000000003</v>
      </c>
      <c r="BH28" s="175">
        <v>0.40200000000000002</v>
      </c>
      <c r="BI28" s="175">
        <v>0.39300000000000002</v>
      </c>
      <c r="BJ28" s="175">
        <v>0.46400000000000008</v>
      </c>
      <c r="BK28" s="175">
        <v>0.39600000000000002</v>
      </c>
      <c r="BL28" s="175">
        <v>0.39200000000000002</v>
      </c>
      <c r="BM28" s="175">
        <v>0.40400000000000003</v>
      </c>
      <c r="BN28" s="175">
        <v>0.79500000000000004</v>
      </c>
      <c r="BO28" s="175">
        <v>0.44605700000000004</v>
      </c>
      <c r="BP28" s="175">
        <v>0.48399999999999999</v>
      </c>
      <c r="BQ28" s="175">
        <v>0.48199999999999998</v>
      </c>
      <c r="BR28" s="175">
        <v>0.46100000000000002</v>
      </c>
      <c r="BS28" s="175">
        <v>0.45600000000000002</v>
      </c>
      <c r="BT28" s="175">
        <v>0.45912100000000006</v>
      </c>
      <c r="BU28" s="175">
        <v>0.42399999999999999</v>
      </c>
      <c r="BV28" s="175">
        <v>0.29099999999999998</v>
      </c>
      <c r="BW28" s="175">
        <v>0.24793200000000001</v>
      </c>
      <c r="BX28" s="175">
        <v>0.26354100000000003</v>
      </c>
      <c r="BY28" s="175">
        <v>0.25267700000000004</v>
      </c>
      <c r="BZ28" s="175">
        <v>0.24618000000000001</v>
      </c>
      <c r="CA28" s="175">
        <v>0.25716500000000003</v>
      </c>
      <c r="CB28" s="175">
        <v>0.26400000000000001</v>
      </c>
      <c r="CC28" s="175">
        <v>6.9829999999999997</v>
      </c>
      <c r="CD28" s="175">
        <v>0.27111600000000002</v>
      </c>
      <c r="CE28" s="167">
        <f t="shared" si="0"/>
        <v>-0.96117485321495055</v>
      </c>
      <c r="CF28" s="167">
        <f t="shared" si="1"/>
        <v>0.10129173775286371</v>
      </c>
      <c r="CG28" s="165"/>
    </row>
    <row r="29" spans="1:85" x14ac:dyDescent="0.25">
      <c r="A29" s="158" t="s">
        <v>75</v>
      </c>
      <c r="B29" s="159">
        <v>0</v>
      </c>
      <c r="C29" s="160">
        <v>0.111</v>
      </c>
      <c r="D29" s="160">
        <v>9.6000000000000002E-2</v>
      </c>
      <c r="E29" s="160">
        <v>5.2140000000000004</v>
      </c>
      <c r="F29" s="160">
        <v>5.4760000000000009</v>
      </c>
      <c r="G29" s="159">
        <v>5.77</v>
      </c>
      <c r="H29" s="159">
        <v>5.9830000000000005</v>
      </c>
      <c r="I29" s="159">
        <v>5.463000000000001</v>
      </c>
      <c r="J29" s="159">
        <v>6.0680000000000005</v>
      </c>
      <c r="K29" s="160">
        <v>6.2510000000000003</v>
      </c>
      <c r="L29" s="160">
        <v>7.1840000000000002</v>
      </c>
      <c r="M29" s="160">
        <v>7.343</v>
      </c>
      <c r="N29" s="160">
        <v>9.338000000000001</v>
      </c>
      <c r="O29" s="159">
        <v>9.5950000000000006</v>
      </c>
      <c r="P29" s="159">
        <v>13.919999999999998</v>
      </c>
      <c r="Q29" s="159">
        <v>15.298</v>
      </c>
      <c r="R29" s="159">
        <v>18.806000000000001</v>
      </c>
      <c r="S29" s="160">
        <v>18.938000000000002</v>
      </c>
      <c r="T29" s="160">
        <v>21.096</v>
      </c>
      <c r="U29" s="160">
        <v>21.311</v>
      </c>
      <c r="V29" s="160">
        <v>22.579000000000001</v>
      </c>
      <c r="W29" s="159">
        <v>23.831</v>
      </c>
      <c r="X29" s="159">
        <v>23.125000000000004</v>
      </c>
      <c r="Y29" s="159">
        <v>25.253</v>
      </c>
      <c r="Z29" s="159">
        <v>25.868000000000002</v>
      </c>
      <c r="AA29" s="160">
        <v>38.509000000000007</v>
      </c>
      <c r="AB29" s="160">
        <v>40.452999999999996</v>
      </c>
      <c r="AC29" s="160">
        <v>40.832000000000001</v>
      </c>
      <c r="AD29" s="160">
        <v>42.917000000000002</v>
      </c>
      <c r="AE29" s="159">
        <v>40.955000000000013</v>
      </c>
      <c r="AF29" s="159">
        <v>46.384</v>
      </c>
      <c r="AG29" s="159">
        <v>52.97</v>
      </c>
      <c r="AH29" s="159">
        <v>55.172000000000004</v>
      </c>
      <c r="AI29" s="160">
        <v>57.264000000000003</v>
      </c>
      <c r="AJ29" s="160">
        <v>55.128214000000007</v>
      </c>
      <c r="AK29" s="160">
        <v>57.290381020000005</v>
      </c>
      <c r="AL29" s="160">
        <v>58.122376999999993</v>
      </c>
      <c r="AM29" s="159">
        <v>61.726533999999994</v>
      </c>
      <c r="AN29" s="159">
        <v>62.241916000000003</v>
      </c>
      <c r="AO29" s="159">
        <v>62.209633999999994</v>
      </c>
      <c r="AP29" s="159">
        <v>63.272977000000004</v>
      </c>
      <c r="AQ29" s="166">
        <v>63.59831767</v>
      </c>
      <c r="AR29" s="166">
        <v>63.54055967</v>
      </c>
      <c r="AS29" s="166">
        <v>63.863290030000002</v>
      </c>
      <c r="AT29" s="166">
        <v>65.243450999999993</v>
      </c>
      <c r="AU29" s="159">
        <v>66.825929000000002</v>
      </c>
      <c r="AV29" s="159">
        <v>67.568463000000008</v>
      </c>
      <c r="AW29" s="159">
        <v>67.665953999999999</v>
      </c>
      <c r="AX29" s="159">
        <v>67.358786000000009</v>
      </c>
      <c r="AY29" s="166">
        <v>70.366001999999995</v>
      </c>
      <c r="AZ29" s="166">
        <v>67.302723999999998</v>
      </c>
      <c r="BA29" s="166">
        <v>67.784880999999999</v>
      </c>
      <c r="BB29" s="166">
        <v>68.939026999999996</v>
      </c>
      <c r="BC29" s="166">
        <v>71.592782999999997</v>
      </c>
      <c r="BD29" s="166">
        <v>71.708849999999998</v>
      </c>
      <c r="BE29" s="166">
        <v>72.478072999999995</v>
      </c>
      <c r="BF29" s="166">
        <v>74.198087999999998</v>
      </c>
      <c r="BG29" s="166">
        <v>76.528525999999999</v>
      </c>
      <c r="BH29" s="166">
        <v>71.640033000000003</v>
      </c>
      <c r="BI29" s="166">
        <v>76.405603000000013</v>
      </c>
      <c r="BJ29" s="166">
        <v>79.008560000000003</v>
      </c>
      <c r="BK29" s="166">
        <v>80.487340000000003</v>
      </c>
      <c r="BL29" s="166">
        <v>83.578277999999997</v>
      </c>
      <c r="BM29" s="166">
        <v>84.642060000000001</v>
      </c>
      <c r="BN29" s="166">
        <v>87.418386999999996</v>
      </c>
      <c r="BO29" s="166">
        <v>89.530182999999994</v>
      </c>
      <c r="BP29" s="166">
        <v>90.293000000000006</v>
      </c>
      <c r="BQ29" s="166">
        <v>88.165999999999997</v>
      </c>
      <c r="BR29" s="166">
        <v>91.01</v>
      </c>
      <c r="BS29" s="166">
        <v>91.975999999999999</v>
      </c>
      <c r="BT29" s="166">
        <v>94.84263</v>
      </c>
      <c r="BU29" s="166">
        <v>93.718999999999994</v>
      </c>
      <c r="BV29" s="166">
        <v>95.156999999999996</v>
      </c>
      <c r="BW29" s="166">
        <v>96.202446000000009</v>
      </c>
      <c r="BX29" s="166">
        <v>100.11515000000001</v>
      </c>
      <c r="BY29" s="166">
        <v>101.12121699999999</v>
      </c>
      <c r="BZ29" s="166">
        <v>103.033902</v>
      </c>
      <c r="CA29" s="166">
        <v>104.10544399999999</v>
      </c>
      <c r="CB29" s="166">
        <v>101.29600000000001</v>
      </c>
      <c r="CC29" s="166">
        <v>113.759</v>
      </c>
      <c r="CD29" s="166">
        <v>110.069987</v>
      </c>
      <c r="CE29" s="167">
        <f t="shared" si="0"/>
        <v>-3.2428317759473968E-2</v>
      </c>
      <c r="CF29" s="167">
        <f t="shared" si="1"/>
        <v>6.8289027819212311E-2</v>
      </c>
      <c r="CG29" s="165"/>
    </row>
    <row r="30" spans="1:85" x14ac:dyDescent="0.25">
      <c r="A30" s="172" t="s">
        <v>84</v>
      </c>
      <c r="B30" s="173">
        <v>0</v>
      </c>
      <c r="C30" s="174">
        <v>0</v>
      </c>
      <c r="D30" s="174">
        <v>0</v>
      </c>
      <c r="E30" s="174">
        <v>3.55</v>
      </c>
      <c r="F30" s="174">
        <v>3.9300000000000006</v>
      </c>
      <c r="G30" s="173">
        <v>4.0460000000000003</v>
      </c>
      <c r="H30" s="173">
        <v>4.2480000000000002</v>
      </c>
      <c r="I30" s="173">
        <v>5.0380000000000003</v>
      </c>
      <c r="J30" s="173">
        <v>5.6159999999999997</v>
      </c>
      <c r="K30" s="174">
        <v>5.798</v>
      </c>
      <c r="L30" s="174">
        <v>6.7519999999999998</v>
      </c>
      <c r="M30" s="174">
        <v>7.0260000000000007</v>
      </c>
      <c r="N30" s="174">
        <v>7.81</v>
      </c>
      <c r="O30" s="173">
        <v>7.9580000000000011</v>
      </c>
      <c r="P30" s="173">
        <v>8.3529999999999998</v>
      </c>
      <c r="Q30" s="173">
        <v>8.43</v>
      </c>
      <c r="R30" s="173">
        <v>9.7309999999999999</v>
      </c>
      <c r="S30" s="174">
        <v>9.8629999999999995</v>
      </c>
      <c r="T30" s="174">
        <v>9.92</v>
      </c>
      <c r="U30" s="174">
        <v>9.9269999999999996</v>
      </c>
      <c r="V30" s="174">
        <v>10.449000000000002</v>
      </c>
      <c r="W30" s="173">
        <v>10.863</v>
      </c>
      <c r="X30" s="173">
        <v>11.159000000000001</v>
      </c>
      <c r="Y30" s="173">
        <v>11.365</v>
      </c>
      <c r="Z30" s="173">
        <v>11.724000000000002</v>
      </c>
      <c r="AA30" s="174">
        <v>11.57</v>
      </c>
      <c r="AB30" s="174">
        <v>12.056000000000001</v>
      </c>
      <c r="AC30" s="174">
        <v>11.895000000000003</v>
      </c>
      <c r="AD30" s="174">
        <v>12.517999999999999</v>
      </c>
      <c r="AE30" s="173">
        <v>12.594000000000001</v>
      </c>
      <c r="AF30" s="173">
        <v>12.924999999999999</v>
      </c>
      <c r="AG30" s="173">
        <v>8.7919999999999998</v>
      </c>
      <c r="AH30" s="173">
        <v>9.9310000000000009</v>
      </c>
      <c r="AI30" s="174">
        <v>11.129000000000001</v>
      </c>
      <c r="AJ30" s="174">
        <v>15.628892999999998</v>
      </c>
      <c r="AK30" s="174">
        <v>16.44975282</v>
      </c>
      <c r="AL30" s="174">
        <v>17.606052000000002</v>
      </c>
      <c r="AM30" s="173">
        <v>17.974438000000003</v>
      </c>
      <c r="AN30" s="173">
        <v>18.238728000000002</v>
      </c>
      <c r="AO30" s="173">
        <v>18.425736000000001</v>
      </c>
      <c r="AP30" s="173">
        <v>19.140768999999999</v>
      </c>
      <c r="AQ30" s="175">
        <v>20.054494999999999</v>
      </c>
      <c r="AR30" s="175">
        <v>20.612189999999998</v>
      </c>
      <c r="AS30" s="175">
        <v>20.971919</v>
      </c>
      <c r="AT30" s="175">
        <v>22.081298000000004</v>
      </c>
      <c r="AU30" s="173">
        <v>22.734159000000002</v>
      </c>
      <c r="AV30" s="173">
        <v>23.676876999999998</v>
      </c>
      <c r="AW30" s="173">
        <v>24.512393999999997</v>
      </c>
      <c r="AX30" s="173">
        <v>25.635714</v>
      </c>
      <c r="AY30" s="175">
        <v>26.814559000000003</v>
      </c>
      <c r="AZ30" s="175">
        <v>27.604017999999996</v>
      </c>
      <c r="BA30" s="175">
        <v>27.857838000000001</v>
      </c>
      <c r="BB30" s="175">
        <v>29.091804000000003</v>
      </c>
      <c r="BC30" s="175">
        <v>31.049039999999998</v>
      </c>
      <c r="BD30" s="175">
        <v>31.640062</v>
      </c>
      <c r="BE30" s="175">
        <v>32.483353999999999</v>
      </c>
      <c r="BF30" s="175">
        <v>33.990893</v>
      </c>
      <c r="BG30" s="175">
        <v>35.464152999999996</v>
      </c>
      <c r="BH30" s="175">
        <v>33.744773000000002</v>
      </c>
      <c r="BI30" s="175">
        <v>36.760024000000001</v>
      </c>
      <c r="BJ30" s="175">
        <v>37.617049999999999</v>
      </c>
      <c r="BK30" s="175">
        <v>38.492841999999996</v>
      </c>
      <c r="BL30" s="175">
        <v>38.982537000000001</v>
      </c>
      <c r="BM30" s="175">
        <v>39.025626000000003</v>
      </c>
      <c r="BN30" s="175">
        <v>40.701787000000003</v>
      </c>
      <c r="BO30" s="175">
        <v>42.277813000000002</v>
      </c>
      <c r="BP30" s="175">
        <v>42.795000000000002</v>
      </c>
      <c r="BQ30" s="175">
        <v>41.764000000000003</v>
      </c>
      <c r="BR30" s="175">
        <v>44.152999999999999</v>
      </c>
      <c r="BS30" s="175">
        <v>44.107999999999997</v>
      </c>
      <c r="BT30" s="175">
        <v>44.824789000000003</v>
      </c>
      <c r="BU30" s="175">
        <v>45.036000000000001</v>
      </c>
      <c r="BV30" s="175">
        <v>45.835000000000001</v>
      </c>
      <c r="BW30" s="175">
        <v>46.308601000000003</v>
      </c>
      <c r="BX30" s="175">
        <v>47.767534000000005</v>
      </c>
      <c r="BY30" s="175">
        <v>48.216550999999995</v>
      </c>
      <c r="BZ30" s="175">
        <v>49.179974000000001</v>
      </c>
      <c r="CA30" s="175">
        <v>49.976466000000002</v>
      </c>
      <c r="CB30" s="175">
        <v>42.027000000000001</v>
      </c>
      <c r="CC30" s="175">
        <v>49.677999999999997</v>
      </c>
      <c r="CD30" s="175">
        <v>49.250616000000001</v>
      </c>
      <c r="CE30" s="167">
        <f t="shared" si="0"/>
        <v>-8.6030838600587023E-3</v>
      </c>
      <c r="CF30" s="167">
        <f t="shared" si="1"/>
        <v>1.4363976686933011E-3</v>
      </c>
      <c r="CG30" s="165"/>
    </row>
    <row r="31" spans="1:85" x14ac:dyDescent="0.25">
      <c r="A31" s="172" t="s">
        <v>85</v>
      </c>
      <c r="B31" s="173">
        <v>0</v>
      </c>
      <c r="C31" s="174">
        <v>0</v>
      </c>
      <c r="D31" s="174">
        <v>0</v>
      </c>
      <c r="E31" s="174">
        <v>0.14000000000000001</v>
      </c>
      <c r="F31" s="174">
        <v>8.8999999999999996E-2</v>
      </c>
      <c r="G31" s="173">
        <v>0.28500000000000003</v>
      </c>
      <c r="H31" s="173">
        <v>0.28700000000000003</v>
      </c>
      <c r="I31" s="173">
        <v>0.39800000000000002</v>
      </c>
      <c r="J31" s="173">
        <v>0.40700000000000003</v>
      </c>
      <c r="K31" s="174">
        <v>0.40800000000000003</v>
      </c>
      <c r="L31" s="174">
        <v>0.43</v>
      </c>
      <c r="M31" s="174">
        <v>0.316</v>
      </c>
      <c r="N31" s="174">
        <v>0.36</v>
      </c>
      <c r="O31" s="173">
        <v>0.36</v>
      </c>
      <c r="P31" s="173">
        <v>0.36399999999999999</v>
      </c>
      <c r="Q31" s="173">
        <v>0.30900000000000005</v>
      </c>
      <c r="R31" s="173">
        <v>0.34900000000000003</v>
      </c>
      <c r="S31" s="174">
        <v>0.34900000000000003</v>
      </c>
      <c r="T31" s="174">
        <v>0.29400000000000004</v>
      </c>
      <c r="U31" s="174">
        <v>0.28500000000000003</v>
      </c>
      <c r="V31" s="174">
        <v>0.28100000000000003</v>
      </c>
      <c r="W31" s="173">
        <v>0.28200000000000003</v>
      </c>
      <c r="X31" s="173">
        <v>0.26100000000000001</v>
      </c>
      <c r="Y31" s="173">
        <v>0.26100000000000001</v>
      </c>
      <c r="Z31" s="173">
        <v>0.27100000000000002</v>
      </c>
      <c r="AA31" s="174">
        <v>0.24800000000000003</v>
      </c>
      <c r="AB31" s="174">
        <v>0.183</v>
      </c>
      <c r="AC31" s="174">
        <v>0.17899999999999999</v>
      </c>
      <c r="AD31" s="174">
        <v>0.18099999999999999</v>
      </c>
      <c r="AE31" s="173">
        <v>0.18099999999999999</v>
      </c>
      <c r="AF31" s="173">
        <v>0.17799999999999999</v>
      </c>
      <c r="AG31" s="173">
        <v>4.2240000000000002</v>
      </c>
      <c r="AH31" s="173">
        <v>4.3229999999999995</v>
      </c>
      <c r="AI31" s="174">
        <v>4.2110000000000003</v>
      </c>
      <c r="AJ31" s="174">
        <v>0.251</v>
      </c>
      <c r="AK31" s="174">
        <v>0.25160300000000002</v>
      </c>
      <c r="AL31" s="174">
        <v>0.25375800000000004</v>
      </c>
      <c r="AM31" s="173">
        <v>0.180758</v>
      </c>
      <c r="AN31" s="173">
        <v>0.180758</v>
      </c>
      <c r="AO31" s="173">
        <v>0.180758</v>
      </c>
      <c r="AP31" s="173">
        <v>0.18726300000000001</v>
      </c>
      <c r="AQ31" s="175">
        <v>0.18829899999999999</v>
      </c>
      <c r="AR31" s="175">
        <v>0.14200000000000002</v>
      </c>
      <c r="AS31" s="175">
        <v>6.9000000000000006E-2</v>
      </c>
      <c r="AT31" s="175">
        <v>7.2000000000000008E-2</v>
      </c>
      <c r="AU31" s="173">
        <v>7.2000000000000008E-2</v>
      </c>
      <c r="AV31" s="173">
        <v>6.6000000000000003E-2</v>
      </c>
      <c r="AW31" s="173">
        <v>6.7000000000000004E-2</v>
      </c>
      <c r="AX31" s="173">
        <v>6.7000000000000004E-2</v>
      </c>
      <c r="AY31" s="175">
        <v>4.5999999999999999E-2</v>
      </c>
      <c r="AZ31" s="175">
        <v>4.5999999999999999E-2</v>
      </c>
      <c r="BA31" s="175">
        <v>4.5999999999999999E-2</v>
      </c>
      <c r="BB31" s="175">
        <v>4.5999999999999999E-2</v>
      </c>
      <c r="BC31" s="175">
        <v>4.5999999999999999E-2</v>
      </c>
      <c r="BD31" s="175">
        <v>4.5999999999999999E-2</v>
      </c>
      <c r="BE31" s="175">
        <v>4.5999999999999999E-2</v>
      </c>
      <c r="BF31" s="175">
        <v>4.7E-2</v>
      </c>
      <c r="BG31" s="175">
        <v>4.7E-2</v>
      </c>
      <c r="BH31" s="175">
        <v>4.7E-2</v>
      </c>
      <c r="BI31" s="175">
        <v>7.7744999999999995E-2</v>
      </c>
      <c r="BJ31" s="175">
        <v>4.6768999999999998E-2</v>
      </c>
      <c r="BK31" s="175">
        <v>1.5000000000000001E-2</v>
      </c>
      <c r="BL31" s="175">
        <v>1.5000000000000001E-2</v>
      </c>
      <c r="BM31" s="175">
        <v>1.5000000000000001E-2</v>
      </c>
      <c r="BN31" s="175">
        <v>1.6E-2</v>
      </c>
      <c r="BO31" s="175">
        <v>1.6E-2</v>
      </c>
      <c r="BP31" s="175">
        <v>1.6E-2</v>
      </c>
      <c r="BQ31" s="175">
        <v>1.6E-2</v>
      </c>
      <c r="BR31" s="175">
        <v>1.6E-2</v>
      </c>
      <c r="BS31" s="175">
        <v>1.6E-2</v>
      </c>
      <c r="BT31" s="175">
        <v>1.6E-2</v>
      </c>
      <c r="BU31" s="175">
        <v>1.6E-2</v>
      </c>
      <c r="BV31" s="175">
        <v>1.4999999999999999E-2</v>
      </c>
      <c r="BW31" s="175">
        <v>1.6E-2</v>
      </c>
      <c r="BX31" s="175">
        <v>1.6E-2</v>
      </c>
      <c r="BY31" s="175">
        <v>1.6E-2</v>
      </c>
      <c r="BZ31" s="175">
        <v>0.13100000000000001</v>
      </c>
      <c r="CA31" s="175">
        <v>1.6E-2</v>
      </c>
      <c r="CB31" s="175">
        <v>1.6E-2</v>
      </c>
      <c r="CC31" s="175">
        <v>1.6E-2</v>
      </c>
      <c r="CD31" s="175">
        <v>1.6E-2</v>
      </c>
      <c r="CE31" s="167">
        <f t="shared" si="0"/>
        <v>0</v>
      </c>
      <c r="CF31" s="167">
        <f t="shared" si="1"/>
        <v>-0.87786259541984735</v>
      </c>
      <c r="CG31" s="165"/>
    </row>
    <row r="32" spans="1:85" x14ac:dyDescent="0.25">
      <c r="A32" s="172" t="s">
        <v>86</v>
      </c>
      <c r="B32" s="173">
        <v>0</v>
      </c>
      <c r="C32" s="174">
        <v>0</v>
      </c>
      <c r="D32" s="174">
        <v>0</v>
      </c>
      <c r="E32" s="174">
        <v>1.9E-2</v>
      </c>
      <c r="F32" s="174">
        <v>2.2000000000000002E-2</v>
      </c>
      <c r="G32" s="173">
        <v>1.5000000000000001E-2</v>
      </c>
      <c r="H32" s="173">
        <v>2.4E-2</v>
      </c>
      <c r="I32" s="173">
        <v>2.7E-2</v>
      </c>
      <c r="J32" s="173">
        <v>4.5000000000000005E-2</v>
      </c>
      <c r="K32" s="174">
        <v>4.5000000000000005E-2</v>
      </c>
      <c r="L32" s="174">
        <v>2E-3</v>
      </c>
      <c r="M32" s="174">
        <v>1E-3</v>
      </c>
      <c r="N32" s="174">
        <v>6.0000000000000001E-3</v>
      </c>
      <c r="O32" s="173">
        <v>6.0000000000000001E-3</v>
      </c>
      <c r="P32" s="173">
        <v>1.3000000000000001E-2</v>
      </c>
      <c r="Q32" s="173">
        <v>0.01</v>
      </c>
      <c r="R32" s="173">
        <v>1.5000000000000001E-2</v>
      </c>
      <c r="S32" s="174">
        <v>1.5000000000000001E-2</v>
      </c>
      <c r="T32" s="174">
        <v>2.3E-2</v>
      </c>
      <c r="U32" s="174">
        <v>1.5000000000000001E-2</v>
      </c>
      <c r="V32" s="174">
        <v>3.4000000000000002E-2</v>
      </c>
      <c r="W32" s="173">
        <v>4.1000000000000002E-2</v>
      </c>
      <c r="X32" s="173">
        <v>3.7999999999999999E-2</v>
      </c>
      <c r="Y32" s="173">
        <v>5.6000000000000001E-2</v>
      </c>
      <c r="Z32" s="173">
        <v>3.7000000000000005E-2</v>
      </c>
      <c r="AA32" s="174">
        <v>3.4000000000000002E-2</v>
      </c>
      <c r="AB32" s="174">
        <v>3.5000000000000003E-2</v>
      </c>
      <c r="AC32" s="174">
        <v>3.6000000000000004E-2</v>
      </c>
      <c r="AD32" s="174">
        <v>3.7000000000000005E-2</v>
      </c>
      <c r="AE32" s="173">
        <v>3.7000000000000005E-2</v>
      </c>
      <c r="AF32" s="173">
        <v>5.3000000000000005E-2</v>
      </c>
      <c r="AG32" s="173">
        <v>0.45</v>
      </c>
      <c r="AH32" s="173">
        <v>0.38900000000000001</v>
      </c>
      <c r="AI32" s="174">
        <v>0.46200000000000002</v>
      </c>
      <c r="AJ32" s="174">
        <v>0.41929299999999997</v>
      </c>
      <c r="AK32" s="174">
        <v>9.4293000000000002E-2</v>
      </c>
      <c r="AL32" s="174">
        <v>0.47899199999999997</v>
      </c>
      <c r="AM32" s="173">
        <v>4.8337000000000005E-2</v>
      </c>
      <c r="AN32" s="173">
        <v>6.0317000000000003E-2</v>
      </c>
      <c r="AO32" s="173">
        <v>9.2387999999999998E-2</v>
      </c>
      <c r="AP32" s="173">
        <v>7.6560000000000003E-2</v>
      </c>
      <c r="AQ32" s="175">
        <v>8.7408000000000013E-2</v>
      </c>
      <c r="AR32" s="175">
        <v>6.2415999999999999E-2</v>
      </c>
      <c r="AS32" s="175">
        <v>6.1415999999999998E-2</v>
      </c>
      <c r="AT32" s="175">
        <v>7.7523000000000009E-2</v>
      </c>
      <c r="AU32" s="173">
        <v>6.9523000000000001E-2</v>
      </c>
      <c r="AV32" s="173">
        <v>7.7837000000000003E-2</v>
      </c>
      <c r="AW32" s="173">
        <v>0.10043600000000001</v>
      </c>
      <c r="AX32" s="173">
        <v>3.5607E-2</v>
      </c>
      <c r="AY32" s="175">
        <v>3.6653000000000005E-2</v>
      </c>
      <c r="AZ32" s="175">
        <v>5.2126000000000006E-2</v>
      </c>
      <c r="BA32" s="175">
        <v>2.1888999999999999E-2</v>
      </c>
      <c r="BB32" s="175">
        <v>1.8630000000000001E-2</v>
      </c>
      <c r="BC32" s="175">
        <v>3.5721000000000003E-2</v>
      </c>
      <c r="BD32" s="175">
        <v>5.8854000000000004E-2</v>
      </c>
      <c r="BE32" s="175">
        <v>0.19890000000000002</v>
      </c>
      <c r="BF32" s="175">
        <v>0.14537900000000001</v>
      </c>
      <c r="BG32" s="175">
        <v>0.12709899999999999</v>
      </c>
      <c r="BH32" s="175">
        <v>0.147924</v>
      </c>
      <c r="BI32" s="175">
        <v>0.23413400000000001</v>
      </c>
      <c r="BJ32" s="175">
        <v>0.23008200000000001</v>
      </c>
      <c r="BK32" s="175">
        <v>0.22548999999999997</v>
      </c>
      <c r="BL32" s="175">
        <v>0.271347</v>
      </c>
      <c r="BM32" s="175">
        <v>0.32973999999999998</v>
      </c>
      <c r="BN32" s="175">
        <v>0.28134300000000001</v>
      </c>
      <c r="BO32" s="175">
        <v>0.346968</v>
      </c>
      <c r="BP32" s="175">
        <v>0.36499999999999999</v>
      </c>
      <c r="BQ32" s="175">
        <v>0.48899999999999999</v>
      </c>
      <c r="BR32" s="175">
        <v>0.42399999999999999</v>
      </c>
      <c r="BS32" s="175">
        <v>0.495</v>
      </c>
      <c r="BT32" s="175">
        <v>0.54029199999999999</v>
      </c>
      <c r="BU32" s="175">
        <v>0.64500000000000002</v>
      </c>
      <c r="BV32" s="175">
        <v>0.58899999999999997</v>
      </c>
      <c r="BW32" s="175">
        <v>0.76898599999999995</v>
      </c>
      <c r="BX32" s="175">
        <v>0.7673549999999999</v>
      </c>
      <c r="BY32" s="175">
        <v>0.95632499999999998</v>
      </c>
      <c r="BZ32" s="175">
        <v>0.96358199999999983</v>
      </c>
      <c r="CA32" s="175">
        <v>0.94007299999999994</v>
      </c>
      <c r="CB32" s="175">
        <v>1.054</v>
      </c>
      <c r="CC32" s="175">
        <v>0.95099999999999996</v>
      </c>
      <c r="CD32" s="175">
        <v>0.87303500000000001</v>
      </c>
      <c r="CE32" s="167">
        <f t="shared" si="0"/>
        <v>-8.1982124079915786E-2</v>
      </c>
      <c r="CF32" s="167">
        <f t="shared" si="1"/>
        <v>-9.3969169204073832E-2</v>
      </c>
      <c r="CG32" s="165"/>
    </row>
    <row r="33" spans="1:85" x14ac:dyDescent="0.25">
      <c r="A33" s="172" t="s">
        <v>87</v>
      </c>
      <c r="B33" s="173">
        <v>0</v>
      </c>
      <c r="C33" s="174">
        <v>1.4E-2</v>
      </c>
      <c r="D33" s="174">
        <v>1.2E-2</v>
      </c>
      <c r="E33" s="174">
        <v>0.443</v>
      </c>
      <c r="F33" s="174">
        <v>0.439</v>
      </c>
      <c r="G33" s="173">
        <v>0.434</v>
      </c>
      <c r="H33" s="173">
        <v>0.434</v>
      </c>
      <c r="I33" s="173">
        <v>0</v>
      </c>
      <c r="J33" s="173">
        <v>0</v>
      </c>
      <c r="K33" s="174">
        <v>0</v>
      </c>
      <c r="L33" s="174">
        <v>0</v>
      </c>
      <c r="M33" s="174">
        <v>0</v>
      </c>
      <c r="N33" s="174">
        <v>0.626</v>
      </c>
      <c r="O33" s="173">
        <v>0</v>
      </c>
      <c r="P33" s="173">
        <v>0</v>
      </c>
      <c r="Q33" s="173">
        <v>0.501</v>
      </c>
      <c r="R33" s="173">
        <v>0.51400000000000001</v>
      </c>
      <c r="S33" s="174">
        <v>0.51400000000000001</v>
      </c>
      <c r="T33" s="174">
        <v>0.49</v>
      </c>
      <c r="U33" s="174">
        <v>0.55400000000000005</v>
      </c>
      <c r="V33" s="174">
        <v>0.53600000000000003</v>
      </c>
      <c r="W33" s="173">
        <v>0.54200000000000004</v>
      </c>
      <c r="X33" s="173">
        <v>0.40200000000000002</v>
      </c>
      <c r="Y33" s="173">
        <v>0.441</v>
      </c>
      <c r="Z33" s="173">
        <v>0.32300000000000001</v>
      </c>
      <c r="AA33" s="174">
        <v>0.25</v>
      </c>
      <c r="AB33" s="174">
        <v>0.253</v>
      </c>
      <c r="AC33" s="174">
        <v>0.17399999999999999</v>
      </c>
      <c r="AD33" s="174">
        <v>0.127</v>
      </c>
      <c r="AE33" s="173">
        <v>0.16500000000000001</v>
      </c>
      <c r="AF33" s="173">
        <v>0.88500000000000012</v>
      </c>
      <c r="AG33" s="173">
        <v>1.0229999999999999</v>
      </c>
      <c r="AH33" s="173">
        <v>0.78100000000000003</v>
      </c>
      <c r="AI33" s="174">
        <v>0.78500000000000003</v>
      </c>
      <c r="AJ33" s="174">
        <v>0.71000000000000008</v>
      </c>
      <c r="AK33" s="174">
        <v>1.5130000000000001</v>
      </c>
      <c r="AL33" s="174">
        <v>1.2590000000000001</v>
      </c>
      <c r="AM33" s="173">
        <v>1.3280000000000001</v>
      </c>
      <c r="AN33" s="173">
        <v>0.9910000000000001</v>
      </c>
      <c r="AO33" s="173">
        <v>0.76700000000000013</v>
      </c>
      <c r="AP33" s="173">
        <v>0.90999999999999992</v>
      </c>
      <c r="AQ33" s="175">
        <v>1.2130000000000001</v>
      </c>
      <c r="AR33" s="175">
        <v>1.1020000000000001</v>
      </c>
      <c r="AS33" s="175">
        <v>1.222</v>
      </c>
      <c r="AT33" s="175">
        <v>0.82600000000000007</v>
      </c>
      <c r="AU33" s="173">
        <v>0.86299999999999999</v>
      </c>
      <c r="AV33" s="173">
        <v>0.8580000000000001</v>
      </c>
      <c r="AW33" s="173">
        <v>0.83500000000000008</v>
      </c>
      <c r="AX33" s="173">
        <v>0.96900000000000008</v>
      </c>
      <c r="AY33" s="175">
        <v>0.95700000000000007</v>
      </c>
      <c r="AZ33" s="175">
        <v>4.6639999999999997</v>
      </c>
      <c r="BA33" s="175">
        <v>4.6869999999999994</v>
      </c>
      <c r="BB33" s="175">
        <v>4.5720000000000001</v>
      </c>
      <c r="BC33" s="175">
        <v>4.7589999999999995</v>
      </c>
      <c r="BD33" s="175">
        <v>3.8770000000000007</v>
      </c>
      <c r="BE33" s="175">
        <v>3.8250000000000002</v>
      </c>
      <c r="BF33" s="175">
        <v>3.7630000000000008</v>
      </c>
      <c r="BG33" s="175">
        <v>3.9279999999999999</v>
      </c>
      <c r="BH33" s="175">
        <v>3.3740000000000001</v>
      </c>
      <c r="BI33" s="175">
        <v>3.6780000000000004</v>
      </c>
      <c r="BJ33" s="175">
        <v>3.8163340000000003</v>
      </c>
      <c r="BK33" s="175">
        <v>3.161111</v>
      </c>
      <c r="BL33" s="175">
        <v>3.8318150000000006</v>
      </c>
      <c r="BM33" s="175">
        <v>3.8294200000000003</v>
      </c>
      <c r="BN33" s="175">
        <v>3.8947819999999997</v>
      </c>
      <c r="BO33" s="175">
        <v>3.6972160000000001</v>
      </c>
      <c r="BP33" s="175">
        <v>3.4529999999999998</v>
      </c>
      <c r="BQ33" s="175">
        <v>3.331</v>
      </c>
      <c r="BR33" s="175">
        <v>3.12</v>
      </c>
      <c r="BS33" s="175">
        <v>3.161</v>
      </c>
      <c r="BT33" s="175">
        <v>2.8228580000000001</v>
      </c>
      <c r="BU33" s="175">
        <v>3.1640000000000001</v>
      </c>
      <c r="BV33" s="175">
        <v>2.859</v>
      </c>
      <c r="BW33" s="175">
        <v>2.7588330000000001</v>
      </c>
      <c r="BX33" s="175">
        <v>2.7479840000000006</v>
      </c>
      <c r="BY33" s="175">
        <v>2.9009680000000002</v>
      </c>
      <c r="BZ33" s="175">
        <v>3.0908230000000003</v>
      </c>
      <c r="CA33" s="175">
        <v>2.9885080000000004</v>
      </c>
      <c r="CB33" s="175">
        <v>3.1749999999999998</v>
      </c>
      <c r="CC33" s="175">
        <v>8.2370000000000001</v>
      </c>
      <c r="CD33" s="175">
        <v>3.0365479999999998</v>
      </c>
      <c r="CE33" s="167">
        <f t="shared" si="0"/>
        <v>-0.63135267694548991</v>
      </c>
      <c r="CF33" s="167">
        <f t="shared" si="1"/>
        <v>-1.7560047922511424E-2</v>
      </c>
      <c r="CG33" s="165"/>
    </row>
    <row r="34" spans="1:85" x14ac:dyDescent="0.25">
      <c r="A34" s="172" t="s">
        <v>88</v>
      </c>
      <c r="B34" s="173">
        <v>0</v>
      </c>
      <c r="C34" s="174">
        <v>9.7000000000000003E-2</v>
      </c>
      <c r="D34" s="174">
        <v>8.4000000000000005E-2</v>
      </c>
      <c r="E34" s="174">
        <v>1.0620000000000001</v>
      </c>
      <c r="F34" s="174">
        <v>0.996</v>
      </c>
      <c r="G34" s="173">
        <v>0.99</v>
      </c>
      <c r="H34" s="173">
        <v>0.99</v>
      </c>
      <c r="I34" s="173">
        <v>0</v>
      </c>
      <c r="J34" s="173">
        <v>0</v>
      </c>
      <c r="K34" s="174">
        <v>0</v>
      </c>
      <c r="L34" s="174">
        <v>0</v>
      </c>
      <c r="M34" s="174">
        <v>0</v>
      </c>
      <c r="N34" s="174">
        <v>0.53600000000000003</v>
      </c>
      <c r="O34" s="173">
        <v>0.53600000000000003</v>
      </c>
      <c r="P34" s="173">
        <v>0.55100000000000005</v>
      </c>
      <c r="Q34" s="173">
        <v>0.55100000000000005</v>
      </c>
      <c r="R34" s="173">
        <v>1.9590000000000001</v>
      </c>
      <c r="S34" s="174">
        <v>1.9590000000000001</v>
      </c>
      <c r="T34" s="174">
        <v>2.3410000000000002</v>
      </c>
      <c r="U34" s="174">
        <v>2.37</v>
      </c>
      <c r="V34" s="174">
        <v>2.5249999999999999</v>
      </c>
      <c r="W34" s="173">
        <v>2.5920000000000001</v>
      </c>
      <c r="X34" s="173">
        <v>2.7610000000000001</v>
      </c>
      <c r="Y34" s="173">
        <v>2.7690000000000001</v>
      </c>
      <c r="Z34" s="173">
        <v>2.8490000000000002</v>
      </c>
      <c r="AA34" s="174">
        <v>3.0120000000000005</v>
      </c>
      <c r="AB34" s="174">
        <v>3.165</v>
      </c>
      <c r="AC34" s="174">
        <v>3.4670000000000001</v>
      </c>
      <c r="AD34" s="174">
        <v>3.851</v>
      </c>
      <c r="AE34" s="173">
        <v>3.621</v>
      </c>
      <c r="AF34" s="173">
        <v>3.8890000000000002</v>
      </c>
      <c r="AG34" s="173">
        <v>3.9370000000000003</v>
      </c>
      <c r="AH34" s="173">
        <v>4.3490000000000002</v>
      </c>
      <c r="AI34" s="174">
        <v>4.6479999999999997</v>
      </c>
      <c r="AJ34" s="174">
        <v>4.601</v>
      </c>
      <c r="AK34" s="174">
        <v>5.4588621999999996</v>
      </c>
      <c r="AL34" s="174">
        <v>5.65</v>
      </c>
      <c r="AM34" s="173">
        <v>5.7969999999999997</v>
      </c>
      <c r="AN34" s="173">
        <v>5.8540000000000001</v>
      </c>
      <c r="AO34" s="173">
        <v>5.63</v>
      </c>
      <c r="AP34" s="173">
        <v>5.452</v>
      </c>
      <c r="AQ34" s="175">
        <v>5.6072107200000003</v>
      </c>
      <c r="AR34" s="175">
        <v>5.5712107200000007</v>
      </c>
      <c r="AS34" s="175">
        <v>6.0197300799999995</v>
      </c>
      <c r="AT34" s="175">
        <v>6.28</v>
      </c>
      <c r="AU34" s="173">
        <v>6.625</v>
      </c>
      <c r="AV34" s="173">
        <v>6.5600909999999999</v>
      </c>
      <c r="AW34" s="173">
        <v>5.7574540000000001</v>
      </c>
      <c r="AX34" s="173">
        <v>5.7190000000000003</v>
      </c>
      <c r="AY34" s="175">
        <v>5.8220000000000001</v>
      </c>
      <c r="AZ34" s="175">
        <v>1.113</v>
      </c>
      <c r="BA34" s="175">
        <v>1.073</v>
      </c>
      <c r="BB34" s="175">
        <v>1.0609999999999999</v>
      </c>
      <c r="BC34" s="175">
        <v>1.085</v>
      </c>
      <c r="BD34" s="175">
        <v>1.1030000000000002</v>
      </c>
      <c r="BE34" s="175">
        <v>0.97399999999999998</v>
      </c>
      <c r="BF34" s="175">
        <v>1.004</v>
      </c>
      <c r="BG34" s="175">
        <v>1.222</v>
      </c>
      <c r="BH34" s="175">
        <v>0.89800000000000013</v>
      </c>
      <c r="BI34" s="175">
        <v>0.90300000000000002</v>
      </c>
      <c r="BJ34" s="175">
        <v>0.873</v>
      </c>
      <c r="BK34" s="175">
        <v>0.83</v>
      </c>
      <c r="BL34" s="175">
        <v>0.80400000000000005</v>
      </c>
      <c r="BM34" s="175">
        <v>0.91100000000000003</v>
      </c>
      <c r="BN34" s="175">
        <v>0.86699999999999999</v>
      </c>
      <c r="BO34" s="175">
        <v>0.85499999999999998</v>
      </c>
      <c r="BP34" s="175">
        <v>0.9</v>
      </c>
      <c r="BQ34" s="175">
        <v>0.86799999999999999</v>
      </c>
      <c r="BR34" s="175">
        <v>0.83599999999999997</v>
      </c>
      <c r="BS34" s="175">
        <v>0.504</v>
      </c>
      <c r="BT34" s="175">
        <v>0.48499999999999999</v>
      </c>
      <c r="BU34" s="175">
        <v>0.49099999999999999</v>
      </c>
      <c r="BV34" s="175">
        <v>0.51</v>
      </c>
      <c r="BW34" s="175">
        <v>0.41400000000000003</v>
      </c>
      <c r="BX34" s="175">
        <v>0.47600000000000009</v>
      </c>
      <c r="BY34" s="175">
        <v>0.44800000000000006</v>
      </c>
      <c r="BZ34" s="175">
        <v>0.59700000000000009</v>
      </c>
      <c r="CA34" s="175">
        <v>0.52100000000000002</v>
      </c>
      <c r="CB34" s="175">
        <v>0.69699999999999995</v>
      </c>
      <c r="CC34" s="175">
        <v>0.55300000000000005</v>
      </c>
      <c r="CD34" s="175">
        <v>0.6</v>
      </c>
      <c r="CE34" s="167">
        <f t="shared" si="0"/>
        <v>8.4990958408679873E-2</v>
      </c>
      <c r="CF34" s="167">
        <f t="shared" si="1"/>
        <v>5.0251256281406143E-3</v>
      </c>
      <c r="CG34" s="165"/>
    </row>
    <row r="35" spans="1:85" ht="13" thickBot="1" x14ac:dyDescent="0.3">
      <c r="A35" s="172" t="s">
        <v>89</v>
      </c>
      <c r="B35" s="173">
        <v>0</v>
      </c>
      <c r="C35" s="174">
        <v>0</v>
      </c>
      <c r="D35" s="174">
        <v>0</v>
      </c>
      <c r="E35" s="174">
        <v>0</v>
      </c>
      <c r="F35" s="174">
        <v>0</v>
      </c>
      <c r="G35" s="173">
        <v>0</v>
      </c>
      <c r="H35" s="173">
        <v>0</v>
      </c>
      <c r="I35" s="173">
        <v>0</v>
      </c>
      <c r="J35" s="173">
        <v>0</v>
      </c>
      <c r="K35" s="174">
        <v>0</v>
      </c>
      <c r="L35" s="174">
        <v>0</v>
      </c>
      <c r="M35" s="174">
        <v>0</v>
      </c>
      <c r="N35" s="174">
        <v>0</v>
      </c>
      <c r="O35" s="173">
        <v>0.73499999999999999</v>
      </c>
      <c r="P35" s="173">
        <v>4.6390000000000002</v>
      </c>
      <c r="Q35" s="173">
        <v>5.4969999999999999</v>
      </c>
      <c r="R35" s="173">
        <v>6.2380000000000004</v>
      </c>
      <c r="S35" s="174">
        <v>6.2380000000000004</v>
      </c>
      <c r="T35" s="174">
        <v>8.0280000000000005</v>
      </c>
      <c r="U35" s="174">
        <v>8.16</v>
      </c>
      <c r="V35" s="174">
        <v>8.7539999999999996</v>
      </c>
      <c r="W35" s="173">
        <v>9.511000000000001</v>
      </c>
      <c r="X35" s="173">
        <v>8.5039999999999996</v>
      </c>
      <c r="Y35" s="173">
        <v>10.361000000000001</v>
      </c>
      <c r="Z35" s="173">
        <v>10.664</v>
      </c>
      <c r="AA35" s="174">
        <v>23.395000000000003</v>
      </c>
      <c r="AB35" s="174">
        <v>24.761000000000003</v>
      </c>
      <c r="AC35" s="174">
        <v>25.081</v>
      </c>
      <c r="AD35" s="174">
        <v>26.203000000000003</v>
      </c>
      <c r="AE35" s="173">
        <v>24.357000000000003</v>
      </c>
      <c r="AF35" s="173">
        <v>28.454000000000001</v>
      </c>
      <c r="AG35" s="173">
        <v>34.544000000000004</v>
      </c>
      <c r="AH35" s="173">
        <v>35.399000000000001</v>
      </c>
      <c r="AI35" s="174">
        <v>36.029000000000003</v>
      </c>
      <c r="AJ35" s="174">
        <v>33.518028000000001</v>
      </c>
      <c r="AK35" s="174">
        <v>33.522870000000005</v>
      </c>
      <c r="AL35" s="174">
        <v>32.874575</v>
      </c>
      <c r="AM35" s="173">
        <v>36.398001000000008</v>
      </c>
      <c r="AN35" s="173">
        <v>36.917113000000001</v>
      </c>
      <c r="AO35" s="173">
        <v>37.113752000000005</v>
      </c>
      <c r="AP35" s="173">
        <v>37.506385000000002</v>
      </c>
      <c r="AQ35" s="175">
        <v>36.447904950000002</v>
      </c>
      <c r="AR35" s="175">
        <v>36.05074295</v>
      </c>
      <c r="AS35" s="175">
        <v>35.519224950000009</v>
      </c>
      <c r="AT35" s="175">
        <v>35.90663</v>
      </c>
      <c r="AU35" s="173">
        <v>36.462246999999998</v>
      </c>
      <c r="AV35" s="173">
        <v>36.329657999999995</v>
      </c>
      <c r="AW35" s="173">
        <v>36.39367</v>
      </c>
      <c r="AX35" s="173">
        <v>34.932465000000001</v>
      </c>
      <c r="AY35" s="175">
        <v>36.689790000000002</v>
      </c>
      <c r="AZ35" s="175">
        <v>33.82358</v>
      </c>
      <c r="BA35" s="175">
        <v>34.099153999999999</v>
      </c>
      <c r="BB35" s="175">
        <v>34.149592999999996</v>
      </c>
      <c r="BC35" s="175">
        <v>34.618022000000003</v>
      </c>
      <c r="BD35" s="175">
        <v>34.983934000000005</v>
      </c>
      <c r="BE35" s="175">
        <v>34.950819000000003</v>
      </c>
      <c r="BF35" s="175">
        <v>35.247815999999993</v>
      </c>
      <c r="BG35" s="175">
        <v>35.740273999999999</v>
      </c>
      <c r="BH35" s="175">
        <v>33.428336000000002</v>
      </c>
      <c r="BI35" s="175">
        <v>34.752699999999997</v>
      </c>
      <c r="BJ35" s="175">
        <v>36.425325000000001</v>
      </c>
      <c r="BK35" s="175">
        <v>37.762896999999995</v>
      </c>
      <c r="BL35" s="175">
        <v>39.673579000000004</v>
      </c>
      <c r="BM35" s="175">
        <v>40.531274000000003</v>
      </c>
      <c r="BN35" s="175">
        <v>41.657475000000005</v>
      </c>
      <c r="BO35" s="175">
        <v>42.337186000000003</v>
      </c>
      <c r="BP35" s="175">
        <v>42.764000000000003</v>
      </c>
      <c r="BQ35" s="175">
        <v>41.698999999999998</v>
      </c>
      <c r="BR35" s="175">
        <v>42.46</v>
      </c>
      <c r="BS35" s="175">
        <v>43.692</v>
      </c>
      <c r="BT35" s="175">
        <v>46.153691000000002</v>
      </c>
      <c r="BU35" s="175">
        <v>44.366999999999997</v>
      </c>
      <c r="BV35" s="175">
        <v>45.347999999999999</v>
      </c>
      <c r="BW35" s="175">
        <v>45.936025999999998</v>
      </c>
      <c r="BX35" s="175">
        <v>48.340276999999993</v>
      </c>
      <c r="BY35" s="175">
        <v>48.583372999999995</v>
      </c>
      <c r="BZ35" s="175">
        <v>49.071522999999999</v>
      </c>
      <c r="CA35" s="175">
        <v>49.66339700000001</v>
      </c>
      <c r="CB35" s="175">
        <v>54.326000000000001</v>
      </c>
      <c r="CC35" s="175">
        <v>54.323999999999998</v>
      </c>
      <c r="CD35" s="175">
        <v>56.293787999999999</v>
      </c>
      <c r="CE35" s="167">
        <f t="shared" si="0"/>
        <v>3.6259995582063276E-2</v>
      </c>
      <c r="CF35" s="167">
        <f t="shared" si="1"/>
        <v>0.14717833395959601</v>
      </c>
      <c r="CG35" s="165"/>
    </row>
    <row r="36" spans="1:85" ht="13" thickTop="1" x14ac:dyDescent="0.25">
      <c r="A36" s="181" t="s">
        <v>90</v>
      </c>
      <c r="B36" s="182">
        <v>67.525000000000006</v>
      </c>
      <c r="C36" s="183">
        <v>37.83</v>
      </c>
      <c r="D36" s="183">
        <v>91.794000000000011</v>
      </c>
      <c r="E36" s="183">
        <v>99.735000000000014</v>
      </c>
      <c r="F36" s="183">
        <v>93.165999999999997</v>
      </c>
      <c r="G36" s="182">
        <v>99.129000000000005</v>
      </c>
      <c r="H36" s="182">
        <v>109.40800000000002</v>
      </c>
      <c r="I36" s="182">
        <v>76.456000000000003</v>
      </c>
      <c r="J36" s="182">
        <v>77.706000000000003</v>
      </c>
      <c r="K36" s="183">
        <v>76.88300000000001</v>
      </c>
      <c r="L36" s="183">
        <v>79.367999999999995</v>
      </c>
      <c r="M36" s="183">
        <v>100.499</v>
      </c>
      <c r="N36" s="183">
        <v>120.33700000000002</v>
      </c>
      <c r="O36" s="182">
        <v>107.01400000000002</v>
      </c>
      <c r="P36" s="182">
        <v>100.863</v>
      </c>
      <c r="Q36" s="182">
        <v>100.962</v>
      </c>
      <c r="R36" s="182">
        <v>104.18</v>
      </c>
      <c r="S36" s="183">
        <v>110.82400000000001</v>
      </c>
      <c r="T36" s="183">
        <v>86.167000000000016</v>
      </c>
      <c r="U36" s="183">
        <v>86.427000000000007</v>
      </c>
      <c r="V36" s="183">
        <v>90.387</v>
      </c>
      <c r="W36" s="182">
        <v>80.241</v>
      </c>
      <c r="X36" s="182">
        <v>87.016999999999996</v>
      </c>
      <c r="Y36" s="182">
        <v>81.679999999999993</v>
      </c>
      <c r="Z36" s="182">
        <v>82.67</v>
      </c>
      <c r="AA36" s="183">
        <v>79.750000000000014</v>
      </c>
      <c r="AB36" s="183">
        <v>83.960999999999999</v>
      </c>
      <c r="AC36" s="183">
        <v>78.15100000000001</v>
      </c>
      <c r="AD36" s="183">
        <v>75.23899999999999</v>
      </c>
      <c r="AE36" s="182">
        <v>73.969000000000008</v>
      </c>
      <c r="AF36" s="182">
        <v>78.381</v>
      </c>
      <c r="AG36" s="182">
        <v>72.36</v>
      </c>
      <c r="AH36" s="182">
        <v>75.815999999999988</v>
      </c>
      <c r="AI36" s="183">
        <v>75.411000000000001</v>
      </c>
      <c r="AJ36" s="183">
        <v>75.53911500000001</v>
      </c>
      <c r="AK36" s="183">
        <v>77.208949740000008</v>
      </c>
      <c r="AL36" s="183">
        <v>57.575580000000002</v>
      </c>
      <c r="AM36" s="182">
        <v>58.371538000000001</v>
      </c>
      <c r="AN36" s="182">
        <v>56.993034999999992</v>
      </c>
      <c r="AO36" s="182">
        <v>57.534966999999995</v>
      </c>
      <c r="AP36" s="182">
        <v>63.668388999999998</v>
      </c>
      <c r="AQ36" s="184">
        <v>66.216465869999993</v>
      </c>
      <c r="AR36" s="184">
        <v>62.554006869999995</v>
      </c>
      <c r="AS36" s="184">
        <v>65.308225970000009</v>
      </c>
      <c r="AT36" s="184">
        <v>66.748888999999991</v>
      </c>
      <c r="AU36" s="182">
        <v>49.585504999999998</v>
      </c>
      <c r="AV36" s="182">
        <v>44.96112089999999</v>
      </c>
      <c r="AW36" s="182">
        <v>46.050553000000001</v>
      </c>
      <c r="AX36" s="182">
        <v>40.801761999999997</v>
      </c>
      <c r="AY36" s="184">
        <v>51.920570999999995</v>
      </c>
      <c r="AZ36" s="184">
        <v>48.009131000000011</v>
      </c>
      <c r="BA36" s="184">
        <v>53.174744000000004</v>
      </c>
      <c r="BB36" s="184">
        <v>51.244665999999995</v>
      </c>
      <c r="BC36" s="184">
        <v>53.658991999999991</v>
      </c>
      <c r="BD36" s="184">
        <v>59.235714000000002</v>
      </c>
      <c r="BE36" s="184">
        <v>57.181818</v>
      </c>
      <c r="BF36" s="184">
        <v>59.432960000000001</v>
      </c>
      <c r="BG36" s="184">
        <v>58.382177999999996</v>
      </c>
      <c r="BH36" s="184">
        <v>50.840590000000006</v>
      </c>
      <c r="BI36" s="184">
        <v>55.701291999999995</v>
      </c>
      <c r="BJ36" s="184">
        <v>51.856690999999998</v>
      </c>
      <c r="BK36" s="184">
        <v>56.281675000000007</v>
      </c>
      <c r="BL36" s="184">
        <v>53.914231000000001</v>
      </c>
      <c r="BM36" s="184">
        <v>55.198472000000002</v>
      </c>
      <c r="BN36" s="184">
        <v>63.896214999999998</v>
      </c>
      <c r="BO36" s="184">
        <v>57.676683000000004</v>
      </c>
      <c r="BP36" s="184">
        <v>57.918999999999997</v>
      </c>
      <c r="BQ36" s="184">
        <v>65.503</v>
      </c>
      <c r="BR36" s="184">
        <v>66.316999999999993</v>
      </c>
      <c r="BS36" s="184">
        <v>72.132999999999996</v>
      </c>
      <c r="BT36" s="184">
        <v>76.447799000000003</v>
      </c>
      <c r="BU36" s="184">
        <v>79.11</v>
      </c>
      <c r="BV36" s="184">
        <v>77.548000000000002</v>
      </c>
      <c r="BW36" s="184">
        <v>88.338525000000004</v>
      </c>
      <c r="BX36" s="184">
        <v>108.50645799999999</v>
      </c>
      <c r="BY36" s="184">
        <v>117.260926</v>
      </c>
      <c r="BZ36" s="184">
        <v>123.02239399999999</v>
      </c>
      <c r="CA36" s="184">
        <v>125.09187500000002</v>
      </c>
      <c r="CB36" s="184">
        <v>146.98400000000001</v>
      </c>
      <c r="CC36" s="184">
        <v>136.095</v>
      </c>
      <c r="CD36" s="184">
        <v>140.41228599999999</v>
      </c>
      <c r="CE36" s="185">
        <f t="shared" si="0"/>
        <v>3.1722590837282683E-2</v>
      </c>
      <c r="CF36" s="185">
        <f t="shared" si="1"/>
        <v>0.14135549987752638</v>
      </c>
      <c r="CG36" s="165"/>
    </row>
    <row r="37" spans="1:85" x14ac:dyDescent="0.25">
      <c r="A37" s="158" t="s">
        <v>69</v>
      </c>
      <c r="B37" s="159">
        <v>17.563000000000002</v>
      </c>
      <c r="C37" s="160">
        <v>8.5389999999999997</v>
      </c>
      <c r="D37" s="160">
        <v>16.764000000000003</v>
      </c>
      <c r="E37" s="160">
        <v>19.314</v>
      </c>
      <c r="F37" s="160">
        <v>15.347000000000001</v>
      </c>
      <c r="G37" s="159">
        <v>18.879000000000001</v>
      </c>
      <c r="H37" s="159">
        <v>27.497000000000003</v>
      </c>
      <c r="I37" s="159">
        <v>21.258000000000003</v>
      </c>
      <c r="J37" s="159">
        <v>23.631</v>
      </c>
      <c r="K37" s="160">
        <v>22.853999999999999</v>
      </c>
      <c r="L37" s="160">
        <v>24.384</v>
      </c>
      <c r="M37" s="160">
        <v>45.267000000000003</v>
      </c>
      <c r="N37" s="160">
        <v>44.613</v>
      </c>
      <c r="O37" s="159">
        <v>31.612000000000002</v>
      </c>
      <c r="P37" s="159">
        <v>22.228000000000002</v>
      </c>
      <c r="Q37" s="159">
        <v>25.457999999999998</v>
      </c>
      <c r="R37" s="159">
        <v>27.957000000000001</v>
      </c>
      <c r="S37" s="160">
        <v>31.332000000000001</v>
      </c>
      <c r="T37" s="160">
        <v>24.780999999999999</v>
      </c>
      <c r="U37" s="160">
        <v>26.809000000000005</v>
      </c>
      <c r="V37" s="160">
        <v>34.632000000000005</v>
      </c>
      <c r="W37" s="159">
        <v>28.945000000000004</v>
      </c>
      <c r="X37" s="159">
        <v>35.287000000000006</v>
      </c>
      <c r="Y37" s="159">
        <v>30.244999999999997</v>
      </c>
      <c r="Z37" s="159">
        <v>31.997</v>
      </c>
      <c r="AA37" s="160">
        <v>28.315000000000001</v>
      </c>
      <c r="AB37" s="160">
        <v>32.200000000000003</v>
      </c>
      <c r="AC37" s="160">
        <v>34.551000000000002</v>
      </c>
      <c r="AD37" s="160">
        <v>31.841000000000001</v>
      </c>
      <c r="AE37" s="159">
        <v>29.375</v>
      </c>
      <c r="AF37" s="159">
        <v>33.457000000000001</v>
      </c>
      <c r="AG37" s="159">
        <v>29.315000000000001</v>
      </c>
      <c r="AH37" s="159">
        <v>32.07</v>
      </c>
      <c r="AI37" s="160">
        <v>32.804000000000002</v>
      </c>
      <c r="AJ37" s="160">
        <v>31.970602000000003</v>
      </c>
      <c r="AK37" s="160">
        <v>30.40610869</v>
      </c>
      <c r="AL37" s="160">
        <v>27.706821999999999</v>
      </c>
      <c r="AM37" s="159">
        <v>27.141534</v>
      </c>
      <c r="AN37" s="159">
        <v>27.130594000000002</v>
      </c>
      <c r="AO37" s="159">
        <v>26.494495000000001</v>
      </c>
      <c r="AP37" s="159">
        <v>32.180278000000001</v>
      </c>
      <c r="AQ37" s="166">
        <v>59.957530999999996</v>
      </c>
      <c r="AR37" s="166">
        <v>55.430623000000004</v>
      </c>
      <c r="AS37" s="166">
        <v>57.528358000000004</v>
      </c>
      <c r="AT37" s="166">
        <v>58.424471999999994</v>
      </c>
      <c r="AU37" s="159">
        <v>39.505253999999994</v>
      </c>
      <c r="AV37" s="159">
        <v>38.066522999999989</v>
      </c>
      <c r="AW37" s="159">
        <v>38.043962000000001</v>
      </c>
      <c r="AX37" s="159">
        <v>34.341528999999994</v>
      </c>
      <c r="AY37" s="166">
        <v>43.907673000000003</v>
      </c>
      <c r="AZ37" s="166">
        <v>41.203781000000006</v>
      </c>
      <c r="BA37" s="166">
        <v>45.920152999999999</v>
      </c>
      <c r="BB37" s="166">
        <v>42.225912999999991</v>
      </c>
      <c r="BC37" s="166">
        <v>44.496597000000001</v>
      </c>
      <c r="BD37" s="166">
        <v>49.880474000000007</v>
      </c>
      <c r="BE37" s="166">
        <v>48.759039999999999</v>
      </c>
      <c r="BF37" s="166">
        <v>43.803342000000001</v>
      </c>
      <c r="BG37" s="166">
        <v>46.666359</v>
      </c>
      <c r="BH37" s="166">
        <v>41.970593000000001</v>
      </c>
      <c r="BI37" s="166">
        <v>45.312106</v>
      </c>
      <c r="BJ37" s="166">
        <v>46.386740000000003</v>
      </c>
      <c r="BK37" s="166">
        <v>47.728797</v>
      </c>
      <c r="BL37" s="166">
        <v>47.324781999999999</v>
      </c>
      <c r="BM37" s="166">
        <v>48.891101000000006</v>
      </c>
      <c r="BN37" s="166">
        <v>57.115231000000009</v>
      </c>
      <c r="BO37" s="166">
        <v>51.112965000000003</v>
      </c>
      <c r="BP37" s="166">
        <v>51.701000000000001</v>
      </c>
      <c r="BQ37" s="166">
        <v>58.268999999999998</v>
      </c>
      <c r="BR37" s="166">
        <v>58.723999999999997</v>
      </c>
      <c r="BS37" s="166">
        <v>66.408000000000001</v>
      </c>
      <c r="BT37" s="166">
        <v>70.682610999999994</v>
      </c>
      <c r="BU37" s="166">
        <v>73.350999999999999</v>
      </c>
      <c r="BV37" s="166">
        <v>69.956999999999994</v>
      </c>
      <c r="BW37" s="166">
        <v>80.951250999999999</v>
      </c>
      <c r="BX37" s="166">
        <v>100.462047</v>
      </c>
      <c r="BY37" s="166">
        <v>110.20266500000001</v>
      </c>
      <c r="BZ37" s="166">
        <v>115.40303000000002</v>
      </c>
      <c r="CA37" s="166">
        <v>118.04651700000001</v>
      </c>
      <c r="CB37" s="166">
        <v>139.376</v>
      </c>
      <c r="CC37" s="166">
        <v>129.523</v>
      </c>
      <c r="CD37" s="166">
        <v>133.59600599999999</v>
      </c>
      <c r="CE37" s="167">
        <f t="shared" si="0"/>
        <v>3.1446198744624398E-2</v>
      </c>
      <c r="CF37" s="167">
        <f t="shared" si="1"/>
        <v>0.1576472992086948</v>
      </c>
      <c r="CG37" s="165"/>
    </row>
    <row r="38" spans="1:85" x14ac:dyDescent="0.25">
      <c r="A38" s="158" t="s">
        <v>70</v>
      </c>
      <c r="B38" s="159">
        <v>49.962000000000003</v>
      </c>
      <c r="C38" s="160">
        <v>0.28500000000000003</v>
      </c>
      <c r="D38" s="160">
        <v>46.176000000000002</v>
      </c>
      <c r="E38" s="160">
        <v>44.622999999999998</v>
      </c>
      <c r="F38" s="160">
        <v>42.127000000000002</v>
      </c>
      <c r="G38" s="159">
        <v>43.983000000000004</v>
      </c>
      <c r="H38" s="159">
        <v>42.704000000000001</v>
      </c>
      <c r="I38" s="159">
        <v>41.832999999999998</v>
      </c>
      <c r="J38" s="159">
        <v>41.249000000000009</v>
      </c>
      <c r="K38" s="160">
        <v>41.203000000000003</v>
      </c>
      <c r="L38" s="160">
        <v>41.709999999999994</v>
      </c>
      <c r="M38" s="160">
        <v>41.958000000000006</v>
      </c>
      <c r="N38" s="160">
        <v>42.051000000000009</v>
      </c>
      <c r="O38" s="159">
        <v>41.916000000000004</v>
      </c>
      <c r="P38" s="159">
        <v>45.17</v>
      </c>
      <c r="Q38" s="159">
        <v>42.026000000000003</v>
      </c>
      <c r="R38" s="159">
        <v>61.232000000000006</v>
      </c>
      <c r="S38" s="160">
        <v>64.501000000000005</v>
      </c>
      <c r="T38" s="160">
        <v>45.374000000000002</v>
      </c>
      <c r="U38" s="160">
        <v>43.606000000000002</v>
      </c>
      <c r="V38" s="160">
        <v>42.481000000000002</v>
      </c>
      <c r="W38" s="159">
        <v>38.021999999999998</v>
      </c>
      <c r="X38" s="159">
        <v>38.455999999999996</v>
      </c>
      <c r="Y38" s="159">
        <v>38.161000000000001</v>
      </c>
      <c r="Z38" s="159">
        <v>37.399000000000001</v>
      </c>
      <c r="AA38" s="160">
        <v>38.161000000000008</v>
      </c>
      <c r="AB38" s="160">
        <v>38.487000000000002</v>
      </c>
      <c r="AC38" s="160">
        <v>30.326000000000001</v>
      </c>
      <c r="AD38" s="160">
        <v>30.124000000000002</v>
      </c>
      <c r="AE38" s="159">
        <v>31.320000000000004</v>
      </c>
      <c r="AF38" s="159">
        <v>31.65</v>
      </c>
      <c r="AG38" s="159">
        <v>29.771000000000001</v>
      </c>
      <c r="AH38" s="159">
        <v>30.409999999999997</v>
      </c>
      <c r="AI38" s="160">
        <v>29.267000000000003</v>
      </c>
      <c r="AJ38" s="160">
        <v>30.225368</v>
      </c>
      <c r="AK38" s="160">
        <v>33.44569577</v>
      </c>
      <c r="AL38" s="160">
        <v>29.698721999999997</v>
      </c>
      <c r="AM38" s="159">
        <v>31.014556000000002</v>
      </c>
      <c r="AN38" s="159">
        <v>29.641566000000001</v>
      </c>
      <c r="AO38" s="159">
        <v>30.806723999999999</v>
      </c>
      <c r="AP38" s="159">
        <v>31.240732999999999</v>
      </c>
      <c r="AQ38" s="166">
        <v>6.0016090000000002</v>
      </c>
      <c r="AR38" s="166">
        <v>6.8481310000000004</v>
      </c>
      <c r="AS38" s="166">
        <v>7.5025000000000004</v>
      </c>
      <c r="AT38" s="166">
        <v>8.0736219999999985</v>
      </c>
      <c r="AU38" s="159">
        <v>9.9137280000000008</v>
      </c>
      <c r="AV38" s="159">
        <v>6.6302750000000001</v>
      </c>
      <c r="AW38" s="159">
        <v>7.7560939999999992</v>
      </c>
      <c r="AX38" s="159">
        <v>6.3544899999999993</v>
      </c>
      <c r="AY38" s="166">
        <v>7.9044970000000001</v>
      </c>
      <c r="AZ38" s="166">
        <v>6.6973139999999995</v>
      </c>
      <c r="BA38" s="166">
        <v>7.2045540000000008</v>
      </c>
      <c r="BB38" s="166">
        <v>8.8952159999999996</v>
      </c>
      <c r="BC38" s="166">
        <v>9.031644</v>
      </c>
      <c r="BD38" s="166">
        <v>9.2243889999999986</v>
      </c>
      <c r="BE38" s="166">
        <v>8.2940269999999998</v>
      </c>
      <c r="BF38" s="166">
        <v>15.496767</v>
      </c>
      <c r="BG38" s="166">
        <v>11.579454</v>
      </c>
      <c r="BH38" s="166">
        <v>8.7085319999999999</v>
      </c>
      <c r="BI38" s="166">
        <v>10.194120999999999</v>
      </c>
      <c r="BJ38" s="166">
        <v>5.2650410000000001</v>
      </c>
      <c r="BK38" s="166">
        <v>8.3441209999999995</v>
      </c>
      <c r="BL38" s="166">
        <v>6.5143779999999989</v>
      </c>
      <c r="BM38" s="166">
        <v>6.2319000000000004</v>
      </c>
      <c r="BN38" s="166">
        <v>6.7050849999999995</v>
      </c>
      <c r="BO38" s="166">
        <v>6.48569</v>
      </c>
      <c r="BP38" s="166">
        <v>6.14</v>
      </c>
      <c r="BQ38" s="166">
        <v>6.9740000000000002</v>
      </c>
      <c r="BR38" s="166">
        <v>7.3339999999999996</v>
      </c>
      <c r="BS38" s="166">
        <v>5.46</v>
      </c>
      <c r="BT38" s="166">
        <v>5.4978149999999992</v>
      </c>
      <c r="BU38" s="166">
        <v>5.5679999999999996</v>
      </c>
      <c r="BV38" s="166">
        <v>7.3849999999999998</v>
      </c>
      <c r="BW38" s="166">
        <v>7.195341</v>
      </c>
      <c r="BX38" s="166">
        <v>7.8483759999999991</v>
      </c>
      <c r="BY38" s="166">
        <v>7.0492090000000003</v>
      </c>
      <c r="BZ38" s="166">
        <v>7.6099009999999998</v>
      </c>
      <c r="CA38" s="166">
        <v>7.0453590000000004</v>
      </c>
      <c r="CB38" s="166">
        <v>7.6079999999999997</v>
      </c>
      <c r="CC38" s="166">
        <v>6.5720000000000001</v>
      </c>
      <c r="CD38" s="166">
        <v>6.8156049999999997</v>
      </c>
      <c r="CE38" s="167">
        <f t="shared" si="0"/>
        <v>3.7067102860620649E-2</v>
      </c>
      <c r="CF38" s="167">
        <f t="shared" si="1"/>
        <v>-0.10437665352019698</v>
      </c>
      <c r="CG38" s="165"/>
    </row>
    <row r="39" spans="1:85" x14ac:dyDescent="0.25">
      <c r="A39" s="168" t="s">
        <v>13</v>
      </c>
      <c r="B39" s="169">
        <v>0.63600000000000001</v>
      </c>
      <c r="C39" s="170">
        <v>0.28500000000000003</v>
      </c>
      <c r="D39" s="170">
        <v>0.622</v>
      </c>
      <c r="E39" s="170">
        <v>0.47399999999999998</v>
      </c>
      <c r="F39" s="170">
        <v>0.51300000000000001</v>
      </c>
      <c r="G39" s="169">
        <v>0.58900000000000008</v>
      </c>
      <c r="H39" s="169">
        <v>0.75300000000000011</v>
      </c>
      <c r="I39" s="169">
        <v>0.71300000000000008</v>
      </c>
      <c r="J39" s="169">
        <v>0.77800000000000002</v>
      </c>
      <c r="K39" s="170">
        <v>0.78600000000000003</v>
      </c>
      <c r="L39" s="170">
        <v>0.83300000000000007</v>
      </c>
      <c r="M39" s="170">
        <v>1.0190000000000001</v>
      </c>
      <c r="N39" s="170">
        <v>1.1220000000000001</v>
      </c>
      <c r="O39" s="173">
        <v>1.1779999999999999</v>
      </c>
      <c r="P39" s="173">
        <v>1.6670000000000003</v>
      </c>
      <c r="Q39" s="173">
        <v>1.6419999999999999</v>
      </c>
      <c r="R39" s="173">
        <v>1.5470000000000002</v>
      </c>
      <c r="S39" s="174">
        <v>1.7790000000000001</v>
      </c>
      <c r="T39" s="174">
        <v>1.504</v>
      </c>
      <c r="U39" s="174">
        <v>1.4850000000000001</v>
      </c>
      <c r="V39" s="174">
        <v>1.9769999999999999</v>
      </c>
      <c r="W39" s="173">
        <v>1.357</v>
      </c>
      <c r="X39" s="173">
        <v>1.373</v>
      </c>
      <c r="Y39" s="173">
        <v>1.4990000000000003</v>
      </c>
      <c r="Z39" s="173">
        <v>1.5680000000000001</v>
      </c>
      <c r="AA39" s="174">
        <v>1.4269999999999998</v>
      </c>
      <c r="AB39" s="174">
        <v>1.4960000000000002</v>
      </c>
      <c r="AC39" s="174">
        <v>1.764</v>
      </c>
      <c r="AD39" s="174">
        <v>1.409</v>
      </c>
      <c r="AE39" s="173">
        <v>1.7060000000000002</v>
      </c>
      <c r="AF39" s="173">
        <v>2.0780000000000003</v>
      </c>
      <c r="AG39" s="173">
        <v>2.2829999999999999</v>
      </c>
      <c r="AH39" s="173">
        <v>2.4049999999999998</v>
      </c>
      <c r="AI39" s="174">
        <v>2.9950000000000001</v>
      </c>
      <c r="AJ39" s="174">
        <v>2.9158299999999997</v>
      </c>
      <c r="AK39" s="174">
        <v>3.4376957700000004</v>
      </c>
      <c r="AL39" s="174">
        <v>3.2676020000000001</v>
      </c>
      <c r="AM39" s="173">
        <v>3.5791530000000003</v>
      </c>
      <c r="AN39" s="173">
        <v>2.7686639999999998</v>
      </c>
      <c r="AO39" s="173">
        <v>2.8834779999999998</v>
      </c>
      <c r="AP39" s="173">
        <v>2.8953960000000003</v>
      </c>
      <c r="AQ39" s="175">
        <v>3.1821389999999998</v>
      </c>
      <c r="AR39" s="175">
        <v>3.2017320000000002</v>
      </c>
      <c r="AS39" s="175">
        <v>4.8476870000000005</v>
      </c>
      <c r="AT39" s="175">
        <v>5.3663669999999994</v>
      </c>
      <c r="AU39" s="173">
        <v>8.8165750000000003</v>
      </c>
      <c r="AV39" s="173">
        <v>5.4492709999999995</v>
      </c>
      <c r="AW39" s="173">
        <v>6.0777439999999991</v>
      </c>
      <c r="AX39" s="173">
        <v>4.8769210000000003</v>
      </c>
      <c r="AY39" s="175">
        <v>5.575933</v>
      </c>
      <c r="AZ39" s="175">
        <v>4.9673769999999999</v>
      </c>
      <c r="BA39" s="175">
        <v>5.6474529999999996</v>
      </c>
      <c r="BB39" s="175">
        <v>5.8699129999999995</v>
      </c>
      <c r="BC39" s="175">
        <v>6.1303409999999996</v>
      </c>
      <c r="BD39" s="175">
        <v>6.4871619999999997</v>
      </c>
      <c r="BE39" s="175">
        <v>5.6521840000000001</v>
      </c>
      <c r="BF39" s="175">
        <v>11.343724999999999</v>
      </c>
      <c r="BG39" s="175">
        <v>7.0474149999999991</v>
      </c>
      <c r="BH39" s="175">
        <v>6.2125319999999995</v>
      </c>
      <c r="BI39" s="175">
        <v>6.0792200000000003</v>
      </c>
      <c r="BJ39" s="175">
        <v>4.8460400000000003</v>
      </c>
      <c r="BK39" s="175">
        <v>7.9251200000000006</v>
      </c>
      <c r="BL39" s="175">
        <v>6.3493779999999997</v>
      </c>
      <c r="BM39" s="175">
        <v>6.116899000000001</v>
      </c>
      <c r="BN39" s="175">
        <v>6.6050849999999999</v>
      </c>
      <c r="BO39" s="175">
        <v>6.3856909999999996</v>
      </c>
      <c r="BP39" s="175">
        <v>6.14</v>
      </c>
      <c r="BQ39" s="175">
        <v>6.7560000000000002</v>
      </c>
      <c r="BR39" s="175">
        <v>7.1159999999999997</v>
      </c>
      <c r="BS39" s="175">
        <v>5.2409999999999997</v>
      </c>
      <c r="BT39" s="175">
        <v>5.2788149999999989</v>
      </c>
      <c r="BU39" s="175">
        <v>5.5679999999999996</v>
      </c>
      <c r="BV39" s="175">
        <v>7.3849999999999998</v>
      </c>
      <c r="BW39" s="175">
        <v>7.195341</v>
      </c>
      <c r="BX39" s="175">
        <v>7.848376</v>
      </c>
      <c r="BY39" s="175">
        <v>7.0492090000000003</v>
      </c>
      <c r="BZ39" s="175">
        <v>7.6099009999999998</v>
      </c>
      <c r="CA39" s="175">
        <v>7.0353590000000006</v>
      </c>
      <c r="CB39" s="175">
        <v>7.6079999999999997</v>
      </c>
      <c r="CC39" s="175">
        <v>6.5579999999999998</v>
      </c>
      <c r="CD39" s="175">
        <v>6.8156049999999997</v>
      </c>
      <c r="CE39" s="167">
        <f t="shared" si="0"/>
        <v>3.928103080207368E-2</v>
      </c>
      <c r="CF39" s="167">
        <f t="shared" si="1"/>
        <v>-0.10437665352019698</v>
      </c>
      <c r="CG39" s="165"/>
    </row>
    <row r="40" spans="1:85" x14ac:dyDescent="0.25">
      <c r="A40" s="168" t="s">
        <v>71</v>
      </c>
      <c r="B40" s="169">
        <v>49.326000000000001</v>
      </c>
      <c r="C40" s="170">
        <v>0</v>
      </c>
      <c r="D40" s="170">
        <v>45.554000000000002</v>
      </c>
      <c r="E40" s="170">
        <v>44.149000000000001</v>
      </c>
      <c r="F40" s="170">
        <v>41.614000000000004</v>
      </c>
      <c r="G40" s="169">
        <v>43.394000000000005</v>
      </c>
      <c r="H40" s="169">
        <v>41.951000000000008</v>
      </c>
      <c r="I40" s="169">
        <v>41.12</v>
      </c>
      <c r="J40" s="169">
        <v>40.471000000000004</v>
      </c>
      <c r="K40" s="170">
        <v>40.417000000000002</v>
      </c>
      <c r="L40" s="170">
        <v>40.877000000000002</v>
      </c>
      <c r="M40" s="170">
        <v>40.939</v>
      </c>
      <c r="N40" s="170">
        <v>40.929000000000002</v>
      </c>
      <c r="O40" s="173">
        <v>40.738</v>
      </c>
      <c r="P40" s="173">
        <v>43.503</v>
      </c>
      <c r="Q40" s="173">
        <v>40.384000000000007</v>
      </c>
      <c r="R40" s="173">
        <v>59.685000000000002</v>
      </c>
      <c r="S40" s="174">
        <v>62.722000000000001</v>
      </c>
      <c r="T40" s="174">
        <v>43.87</v>
      </c>
      <c r="U40" s="174">
        <v>42.121000000000002</v>
      </c>
      <c r="V40" s="174">
        <v>40.503999999999998</v>
      </c>
      <c r="W40" s="173">
        <v>36.665000000000006</v>
      </c>
      <c r="X40" s="173">
        <v>37.082999999999998</v>
      </c>
      <c r="Y40" s="173">
        <v>36.661999999999999</v>
      </c>
      <c r="Z40" s="173">
        <v>35.830999999999996</v>
      </c>
      <c r="AA40" s="174">
        <v>36.734000000000002</v>
      </c>
      <c r="AB40" s="174">
        <v>36.991000000000007</v>
      </c>
      <c r="AC40" s="174">
        <v>28.562000000000001</v>
      </c>
      <c r="AD40" s="174">
        <v>28.715</v>
      </c>
      <c r="AE40" s="173">
        <v>29.614000000000001</v>
      </c>
      <c r="AF40" s="173">
        <v>29.572000000000003</v>
      </c>
      <c r="AG40" s="173">
        <v>27.488</v>
      </c>
      <c r="AH40" s="173">
        <v>28.004999999999999</v>
      </c>
      <c r="AI40" s="174">
        <v>26.271999999999998</v>
      </c>
      <c r="AJ40" s="174">
        <v>27.309537999999996</v>
      </c>
      <c r="AK40" s="174">
        <v>30.008000000000003</v>
      </c>
      <c r="AL40" s="174">
        <v>26.431119999999996</v>
      </c>
      <c r="AM40" s="173">
        <v>27.435402999999997</v>
      </c>
      <c r="AN40" s="173">
        <v>26.872902</v>
      </c>
      <c r="AO40" s="173">
        <v>27.923245999999999</v>
      </c>
      <c r="AP40" s="173">
        <v>28.345337000000001</v>
      </c>
      <c r="AQ40" s="175">
        <v>2.8194700000000004</v>
      </c>
      <c r="AR40" s="175">
        <v>3.6463989999999993</v>
      </c>
      <c r="AS40" s="175">
        <v>2.6548129999999999</v>
      </c>
      <c r="AT40" s="175">
        <v>2.707255</v>
      </c>
      <c r="AU40" s="173">
        <v>1.097153</v>
      </c>
      <c r="AV40" s="173">
        <v>1.1810040000000002</v>
      </c>
      <c r="AW40" s="173">
        <v>1.67835</v>
      </c>
      <c r="AX40" s="173">
        <v>1.4775689999999999</v>
      </c>
      <c r="AY40" s="175">
        <v>2.3285640000000001</v>
      </c>
      <c r="AZ40" s="175">
        <v>1.7299370000000001</v>
      </c>
      <c r="BA40" s="175">
        <v>1.5571010000000001</v>
      </c>
      <c r="BB40" s="175">
        <v>3.0253030000000001</v>
      </c>
      <c r="BC40" s="175">
        <v>2.9013029999999995</v>
      </c>
      <c r="BD40" s="175">
        <v>2.7372269999999999</v>
      </c>
      <c r="BE40" s="175">
        <v>2.6418429999999997</v>
      </c>
      <c r="BF40" s="175">
        <v>4.1530419999999992</v>
      </c>
      <c r="BG40" s="175">
        <v>4.5320390000000002</v>
      </c>
      <c r="BH40" s="175">
        <v>2.496</v>
      </c>
      <c r="BI40" s="175">
        <v>4.1149009999999997</v>
      </c>
      <c r="BJ40" s="175">
        <v>0.41900100000000001</v>
      </c>
      <c r="BK40" s="175">
        <v>0.41900100000000001</v>
      </c>
      <c r="BL40" s="175">
        <v>0.16500000000000001</v>
      </c>
      <c r="BM40" s="175">
        <v>0.11500100000000001</v>
      </c>
      <c r="BN40" s="175">
        <v>0.1</v>
      </c>
      <c r="BO40" s="175">
        <v>9.9999000000000005E-2</v>
      </c>
      <c r="BP40" s="175">
        <v>0</v>
      </c>
      <c r="BQ40" s="175">
        <v>0.218</v>
      </c>
      <c r="BR40" s="175">
        <v>0.218</v>
      </c>
      <c r="BS40" s="175">
        <v>0.219</v>
      </c>
      <c r="BT40" s="175">
        <v>0.219</v>
      </c>
      <c r="BU40" s="175">
        <v>0</v>
      </c>
      <c r="BV40" s="175">
        <v>0</v>
      </c>
      <c r="BW40" s="175">
        <v>0</v>
      </c>
      <c r="BX40" s="175">
        <v>0</v>
      </c>
      <c r="BY40" s="175">
        <v>0</v>
      </c>
      <c r="BZ40" s="175">
        <v>0</v>
      </c>
      <c r="CA40" s="175">
        <v>0.01</v>
      </c>
      <c r="CB40" s="175">
        <v>0</v>
      </c>
      <c r="CC40" s="175">
        <v>1.4E-2</v>
      </c>
      <c r="CD40" s="175">
        <v>0</v>
      </c>
      <c r="CE40" s="167">
        <f t="shared" si="0"/>
        <v>-1</v>
      </c>
      <c r="CF40" s="167" t="e">
        <f t="shared" si="1"/>
        <v>#DIV/0!</v>
      </c>
      <c r="CG40" s="165"/>
    </row>
    <row r="41" spans="1:85" x14ac:dyDescent="0.25">
      <c r="A41" s="168" t="s">
        <v>72</v>
      </c>
      <c r="B41" s="169">
        <v>30.473000000000003</v>
      </c>
      <c r="C41" s="170">
        <v>0</v>
      </c>
      <c r="D41" s="170">
        <v>30.567</v>
      </c>
      <c r="E41" s="170">
        <v>29.999000000000002</v>
      </c>
      <c r="F41" s="170">
        <v>29.763999999999999</v>
      </c>
      <c r="G41" s="169">
        <v>41.510000000000005</v>
      </c>
      <c r="H41" s="169">
        <v>40.068000000000005</v>
      </c>
      <c r="I41" s="169">
        <v>40.526000000000003</v>
      </c>
      <c r="J41" s="169">
        <v>39.874000000000002</v>
      </c>
      <c r="K41" s="170">
        <v>39.82</v>
      </c>
      <c r="L41" s="170">
        <v>40.28</v>
      </c>
      <c r="M41" s="170">
        <v>40.341999999999999</v>
      </c>
      <c r="N41" s="170">
        <v>40.253999999999998</v>
      </c>
      <c r="O41" s="173">
        <v>40.063000000000002</v>
      </c>
      <c r="P41" s="173">
        <v>42.828000000000003</v>
      </c>
      <c r="Q41" s="173">
        <v>39.700000000000003</v>
      </c>
      <c r="R41" s="173">
        <v>59.02</v>
      </c>
      <c r="S41" s="174">
        <v>62.057000000000009</v>
      </c>
      <c r="T41" s="174">
        <v>43.089000000000006</v>
      </c>
      <c r="U41" s="174">
        <v>41.154000000000003</v>
      </c>
      <c r="V41" s="174">
        <v>39.445</v>
      </c>
      <c r="W41" s="173">
        <v>35.473000000000006</v>
      </c>
      <c r="X41" s="173">
        <v>35.805</v>
      </c>
      <c r="Y41" s="173">
        <v>35.301000000000002</v>
      </c>
      <c r="Z41" s="173">
        <v>34.460999999999999</v>
      </c>
      <c r="AA41" s="174">
        <v>35.254000000000005</v>
      </c>
      <c r="AB41" s="174">
        <v>35.401000000000003</v>
      </c>
      <c r="AC41" s="174">
        <v>27.222999999999999</v>
      </c>
      <c r="AD41" s="174">
        <v>27.366999999999997</v>
      </c>
      <c r="AE41" s="173">
        <v>28.347000000000001</v>
      </c>
      <c r="AF41" s="173">
        <v>28.357000000000003</v>
      </c>
      <c r="AG41" s="173">
        <v>26.273000000000003</v>
      </c>
      <c r="AH41" s="173">
        <v>26.994</v>
      </c>
      <c r="AI41" s="174">
        <v>25.88</v>
      </c>
      <c r="AJ41" s="174">
        <v>26.917110999999998</v>
      </c>
      <c r="AK41" s="174">
        <v>29.281000000000002</v>
      </c>
      <c r="AL41" s="174">
        <v>26.431119999999996</v>
      </c>
      <c r="AM41" s="173">
        <v>27.435402999999997</v>
      </c>
      <c r="AN41" s="173">
        <v>26.872902</v>
      </c>
      <c r="AO41" s="173">
        <v>27.923245999999999</v>
      </c>
      <c r="AP41" s="173">
        <v>28.345337000000001</v>
      </c>
      <c r="AQ41" s="175">
        <v>2.8154699999999999</v>
      </c>
      <c r="AR41" s="175">
        <v>3.6423989999999993</v>
      </c>
      <c r="AS41" s="175">
        <v>2.6508129999999999</v>
      </c>
      <c r="AT41" s="175">
        <v>2.703255</v>
      </c>
      <c r="AU41" s="173">
        <v>1.0921529999999999</v>
      </c>
      <c r="AV41" s="173">
        <v>1.1770040000000002</v>
      </c>
      <c r="AW41" s="173">
        <v>1.67435</v>
      </c>
      <c r="AX41" s="173">
        <v>1.4735689999999999</v>
      </c>
      <c r="AY41" s="175">
        <v>2.3245640000000001</v>
      </c>
      <c r="AZ41" s="175">
        <v>1.7259370000000001</v>
      </c>
      <c r="BA41" s="175">
        <v>1.5531010000000001</v>
      </c>
      <c r="BB41" s="175">
        <v>3.0213030000000001</v>
      </c>
      <c r="BC41" s="175">
        <v>2.9013029999999995</v>
      </c>
      <c r="BD41" s="175">
        <v>2.7372269999999999</v>
      </c>
      <c r="BE41" s="175">
        <v>2.6418429999999997</v>
      </c>
      <c r="BF41" s="175">
        <v>4.1320419999999993</v>
      </c>
      <c r="BG41" s="175">
        <v>4.5320390000000002</v>
      </c>
      <c r="BH41" s="175">
        <v>2.496</v>
      </c>
      <c r="BI41" s="175">
        <v>4.1149009999999997</v>
      </c>
      <c r="BJ41" s="175">
        <v>0.41900100000000001</v>
      </c>
      <c r="BK41" s="175">
        <v>0.41900100000000001</v>
      </c>
      <c r="BL41" s="175">
        <v>0.16500000000000001</v>
      </c>
      <c r="BM41" s="175">
        <v>0.11500100000000001</v>
      </c>
      <c r="BN41" s="175">
        <v>0.1</v>
      </c>
      <c r="BO41" s="175">
        <v>9.9999000000000005E-2</v>
      </c>
      <c r="BP41" s="175">
        <v>0</v>
      </c>
      <c r="BQ41" s="175">
        <v>0.218002</v>
      </c>
      <c r="BR41" s="175">
        <v>0.218</v>
      </c>
      <c r="BS41" s="175">
        <v>0.219</v>
      </c>
      <c r="BT41" s="175">
        <v>0.219</v>
      </c>
      <c r="BU41" s="175">
        <v>0</v>
      </c>
      <c r="BV41" s="175">
        <v>0</v>
      </c>
      <c r="BW41" s="175">
        <v>0</v>
      </c>
      <c r="BX41" s="175">
        <v>0</v>
      </c>
      <c r="BY41" s="175">
        <v>0</v>
      </c>
      <c r="BZ41" s="175">
        <v>0</v>
      </c>
      <c r="CA41" s="175">
        <v>0.01</v>
      </c>
      <c r="CB41" s="175">
        <v>0</v>
      </c>
      <c r="CC41" s="175">
        <v>0</v>
      </c>
      <c r="CD41" s="175">
        <v>0</v>
      </c>
      <c r="CE41" s="167" t="e">
        <f t="shared" si="0"/>
        <v>#DIV/0!</v>
      </c>
      <c r="CF41" s="167" t="e">
        <f t="shared" si="1"/>
        <v>#DIV/0!</v>
      </c>
      <c r="CG41" s="165"/>
    </row>
    <row r="42" spans="1:85" ht="13" thickBot="1" x14ac:dyDescent="0.3">
      <c r="A42" s="186" t="s">
        <v>75</v>
      </c>
      <c r="B42" s="187">
        <v>0</v>
      </c>
      <c r="C42" s="188">
        <v>29.006</v>
      </c>
      <c r="D42" s="188">
        <v>28.854000000000003</v>
      </c>
      <c r="E42" s="188">
        <v>35.798000000000002</v>
      </c>
      <c r="F42" s="188">
        <v>35.692</v>
      </c>
      <c r="G42" s="187">
        <v>36.267000000000003</v>
      </c>
      <c r="H42" s="187">
        <v>39.207000000000001</v>
      </c>
      <c r="I42" s="187">
        <v>13.365</v>
      </c>
      <c r="J42" s="187">
        <v>12.826000000000001</v>
      </c>
      <c r="K42" s="188">
        <v>12.826000000000001</v>
      </c>
      <c r="L42" s="188">
        <v>13.274000000000001</v>
      </c>
      <c r="M42" s="188">
        <v>13.274000000000001</v>
      </c>
      <c r="N42" s="188">
        <v>33.673000000000002</v>
      </c>
      <c r="O42" s="187">
        <v>33.486000000000004</v>
      </c>
      <c r="P42" s="187">
        <v>33.465000000000003</v>
      </c>
      <c r="Q42" s="187">
        <v>33.478000000000002</v>
      </c>
      <c r="R42" s="187">
        <v>14.991000000000001</v>
      </c>
      <c r="S42" s="188">
        <v>14.991000000000001</v>
      </c>
      <c r="T42" s="188">
        <v>16.012</v>
      </c>
      <c r="U42" s="188">
        <v>16.012</v>
      </c>
      <c r="V42" s="188">
        <v>13.274000000000001</v>
      </c>
      <c r="W42" s="187">
        <v>13.274000000000001</v>
      </c>
      <c r="X42" s="187">
        <v>13.274000000000001</v>
      </c>
      <c r="Y42" s="187">
        <v>13.274000000000001</v>
      </c>
      <c r="Z42" s="187">
        <v>13.274000000000001</v>
      </c>
      <c r="AA42" s="188">
        <v>13.274000000000001</v>
      </c>
      <c r="AB42" s="188">
        <v>13.274000000000001</v>
      </c>
      <c r="AC42" s="188">
        <v>13.274000000000001</v>
      </c>
      <c r="AD42" s="188">
        <v>13.274000000000001</v>
      </c>
      <c r="AE42" s="187">
        <v>13.274000000000001</v>
      </c>
      <c r="AF42" s="187">
        <v>13.274000000000001</v>
      </c>
      <c r="AG42" s="187">
        <v>13.274000000000001</v>
      </c>
      <c r="AH42" s="187">
        <v>13.336</v>
      </c>
      <c r="AI42" s="188">
        <v>13.340000000000002</v>
      </c>
      <c r="AJ42" s="188">
        <v>13.343145000000002</v>
      </c>
      <c r="AK42" s="188">
        <v>13.357145280000001</v>
      </c>
      <c r="AL42" s="188">
        <v>0.17003599999999999</v>
      </c>
      <c r="AM42" s="187">
        <v>0.215448</v>
      </c>
      <c r="AN42" s="187">
        <v>0.22087499999999999</v>
      </c>
      <c r="AO42" s="187">
        <v>0.23374800000000001</v>
      </c>
      <c r="AP42" s="187">
        <v>0.24737800000000001</v>
      </c>
      <c r="AQ42" s="189">
        <v>0.25732587000000001</v>
      </c>
      <c r="AR42" s="189">
        <v>0.27525287000000004</v>
      </c>
      <c r="AS42" s="189">
        <v>0.27736797000000002</v>
      </c>
      <c r="AT42" s="189">
        <v>0.25079499999999999</v>
      </c>
      <c r="AU42" s="187">
        <v>0.166523</v>
      </c>
      <c r="AV42" s="187">
        <v>0.26432289999999997</v>
      </c>
      <c r="AW42" s="187">
        <v>0.25049699999999997</v>
      </c>
      <c r="AX42" s="187">
        <v>0.105743</v>
      </c>
      <c r="AY42" s="189">
        <v>0.108401</v>
      </c>
      <c r="AZ42" s="189">
        <v>0.10803599999999999</v>
      </c>
      <c r="BA42" s="189">
        <v>5.0036999999999998E-2</v>
      </c>
      <c r="BB42" s="189">
        <v>0.12353700000000001</v>
      </c>
      <c r="BC42" s="189">
        <v>0.13075100000000001</v>
      </c>
      <c r="BD42" s="189">
        <v>0.130851</v>
      </c>
      <c r="BE42" s="189">
        <v>0.128751</v>
      </c>
      <c r="BF42" s="189">
        <v>0.132851</v>
      </c>
      <c r="BG42" s="189">
        <v>0.13636500000000001</v>
      </c>
      <c r="BH42" s="189">
        <v>0.161465</v>
      </c>
      <c r="BI42" s="189">
        <v>0.19506499999999999</v>
      </c>
      <c r="BJ42" s="189">
        <v>0.20490999999999998</v>
      </c>
      <c r="BK42" s="189">
        <v>0.208757</v>
      </c>
      <c r="BL42" s="189">
        <v>7.5070999999999999E-2</v>
      </c>
      <c r="BM42" s="189">
        <v>7.5470999999999996E-2</v>
      </c>
      <c r="BN42" s="189">
        <v>7.5898999999999994E-2</v>
      </c>
      <c r="BO42" s="189">
        <v>7.8028E-2</v>
      </c>
      <c r="BP42" s="189">
        <v>7.8E-2</v>
      </c>
      <c r="BQ42" s="189">
        <v>0.26</v>
      </c>
      <c r="BR42" s="189">
        <v>0.25900000000000001</v>
      </c>
      <c r="BS42" s="189">
        <v>0.26600000000000001</v>
      </c>
      <c r="BT42" s="189">
        <v>0.26737299999999997</v>
      </c>
      <c r="BU42" s="189">
        <v>0.191</v>
      </c>
      <c r="BV42" s="189">
        <v>0.20599999999999999</v>
      </c>
      <c r="BW42" s="189">
        <v>0.19193299999999999</v>
      </c>
      <c r="BX42" s="189">
        <v>0.19603500000000001</v>
      </c>
      <c r="BY42" s="189">
        <v>9.0519999999999993E-3</v>
      </c>
      <c r="BZ42" s="189">
        <v>9.4629999999999992E-3</v>
      </c>
      <c r="CA42" s="189">
        <v>0</v>
      </c>
      <c r="CB42" s="189">
        <v>0</v>
      </c>
      <c r="CC42" s="189">
        <v>0</v>
      </c>
      <c r="CD42" s="189">
        <v>6.7500000000000004E-4</v>
      </c>
      <c r="CE42" s="180" t="e">
        <f t="shared" si="0"/>
        <v>#DIV/0!</v>
      </c>
      <c r="CF42" s="180">
        <f t="shared" si="1"/>
        <v>-0.92866955510937332</v>
      </c>
      <c r="CG42" s="165"/>
    </row>
    <row r="43" spans="1:85" ht="13.5" thickTop="1" x14ac:dyDescent="0.25">
      <c r="A43" s="158" t="s">
        <v>2</v>
      </c>
      <c r="B43" s="159">
        <v>150.70699999999999</v>
      </c>
      <c r="C43" s="160">
        <v>38.940999999999995</v>
      </c>
      <c r="D43" s="160">
        <v>172.46200000000002</v>
      </c>
      <c r="E43" s="160">
        <v>238.77200000000002</v>
      </c>
      <c r="F43" s="160">
        <v>210.285</v>
      </c>
      <c r="G43" s="159">
        <v>216.44200000000001</v>
      </c>
      <c r="H43" s="159">
        <v>246.15100000000001</v>
      </c>
      <c r="I43" s="159">
        <v>201.01900000000001</v>
      </c>
      <c r="J43" s="159">
        <v>215.58399999999997</v>
      </c>
      <c r="K43" s="160">
        <v>209.40899999999999</v>
      </c>
      <c r="L43" s="160">
        <v>212.49500000000003</v>
      </c>
      <c r="M43" s="160">
        <v>237.25199999999998</v>
      </c>
      <c r="N43" s="160">
        <v>252.12299999999999</v>
      </c>
      <c r="O43" s="159">
        <v>249.30900000000003</v>
      </c>
      <c r="P43" s="159">
        <v>261.95699999999999</v>
      </c>
      <c r="Q43" s="159">
        <v>258.91400000000004</v>
      </c>
      <c r="R43" s="159">
        <v>274.79000000000002</v>
      </c>
      <c r="S43" s="160">
        <v>308.83500000000004</v>
      </c>
      <c r="T43" s="160">
        <v>312.56300000000005</v>
      </c>
      <c r="U43" s="160">
        <v>301.98100000000005</v>
      </c>
      <c r="V43" s="160">
        <v>278.15300000000002</v>
      </c>
      <c r="W43" s="159">
        <v>282.71499999999997</v>
      </c>
      <c r="X43" s="159">
        <v>286.63900000000001</v>
      </c>
      <c r="Y43" s="159">
        <v>285.01600000000002</v>
      </c>
      <c r="Z43" s="159">
        <v>307.38</v>
      </c>
      <c r="AA43" s="160">
        <v>308.44099999999997</v>
      </c>
      <c r="AB43" s="160">
        <v>317.22300000000001</v>
      </c>
      <c r="AC43" s="160">
        <v>310.55200000000002</v>
      </c>
      <c r="AD43" s="160">
        <v>328.44400000000002</v>
      </c>
      <c r="AE43" s="159">
        <v>324.23599999999999</v>
      </c>
      <c r="AF43" s="159">
        <v>343.767</v>
      </c>
      <c r="AG43" s="159">
        <v>342.84700000000004</v>
      </c>
      <c r="AH43" s="159">
        <v>357.42599999999999</v>
      </c>
      <c r="AI43" s="160">
        <v>365.28199999999998</v>
      </c>
      <c r="AJ43" s="160">
        <v>373.642473</v>
      </c>
      <c r="AK43" s="160">
        <v>379.50569239999993</v>
      </c>
      <c r="AL43" s="160">
        <v>384.50237299999992</v>
      </c>
      <c r="AM43" s="159">
        <v>372.66383300000007</v>
      </c>
      <c r="AN43" s="159">
        <v>362.71249699999998</v>
      </c>
      <c r="AO43" s="159">
        <v>365.43879099999992</v>
      </c>
      <c r="AP43" s="159">
        <v>407.15560799999997</v>
      </c>
      <c r="AQ43" s="166">
        <v>406.6233244</v>
      </c>
      <c r="AR43" s="166">
        <v>389.57033740000003</v>
      </c>
      <c r="AS43" s="166">
        <v>408.7106574</v>
      </c>
      <c r="AT43" s="166">
        <v>429.97243000000003</v>
      </c>
      <c r="AU43" s="159">
        <v>410.10485399999993</v>
      </c>
      <c r="AV43" s="159">
        <v>418.65653430000003</v>
      </c>
      <c r="AW43" s="159">
        <v>395.58534999999995</v>
      </c>
      <c r="AX43" s="159">
        <v>416.56481499999995</v>
      </c>
      <c r="AY43" s="166">
        <v>419.35408699999999</v>
      </c>
      <c r="AZ43" s="166">
        <v>423.711815</v>
      </c>
      <c r="BA43" s="166">
        <v>430.41540400000002</v>
      </c>
      <c r="BB43" s="166">
        <v>466.52202799999998</v>
      </c>
      <c r="BC43" s="166">
        <v>486.67783900000006</v>
      </c>
      <c r="BD43" s="166">
        <v>507.64281700000004</v>
      </c>
      <c r="BE43" s="166">
        <v>491.30818900000003</v>
      </c>
      <c r="BF43" s="166">
        <v>501.43928800000003</v>
      </c>
      <c r="BG43" s="166">
        <v>528.77498500000002</v>
      </c>
      <c r="BH43" s="166">
        <v>459.04663199999999</v>
      </c>
      <c r="BI43" s="166">
        <v>548.30949800000008</v>
      </c>
      <c r="BJ43" s="166">
        <v>569.57122299999992</v>
      </c>
      <c r="BK43" s="166">
        <v>582.37044300000002</v>
      </c>
      <c r="BL43" s="166">
        <v>602.79967199999999</v>
      </c>
      <c r="BM43" s="166">
        <v>606.19680700000004</v>
      </c>
      <c r="BN43" s="166">
        <v>625.5866289999999</v>
      </c>
      <c r="BO43" s="166">
        <v>617.27060300000005</v>
      </c>
      <c r="BP43" s="166">
        <v>626.90300000000002</v>
      </c>
      <c r="BQ43" s="166">
        <v>622.73099999999999</v>
      </c>
      <c r="BR43" s="166">
        <v>635.66999999999996</v>
      </c>
      <c r="BS43" s="166">
        <v>667.07100000000003</v>
      </c>
      <c r="BT43" s="166">
        <v>657.25061099999994</v>
      </c>
      <c r="BU43" s="166">
        <v>661.36900000000003</v>
      </c>
      <c r="BV43" s="166">
        <v>705.64300000000003</v>
      </c>
      <c r="BW43" s="166">
        <v>684.27070700000002</v>
      </c>
      <c r="BX43" s="166">
        <v>807.054528</v>
      </c>
      <c r="BY43" s="166">
        <v>857.526881</v>
      </c>
      <c r="BZ43" s="166">
        <v>913.34814699999981</v>
      </c>
      <c r="CA43" s="166">
        <v>916.32399999999996</v>
      </c>
      <c r="CB43" s="166">
        <v>931.52800000000002</v>
      </c>
      <c r="CC43" s="166">
        <v>932.03700000000003</v>
      </c>
      <c r="CD43" s="166">
        <v>935.42358899999999</v>
      </c>
      <c r="CE43" s="190">
        <f t="shared" si="0"/>
        <v>3.6335349347718093E-3</v>
      </c>
      <c r="CF43" s="190">
        <f t="shared" si="1"/>
        <v>2.4169799952525883E-2</v>
      </c>
      <c r="CG43" s="165"/>
    </row>
    <row r="44" spans="1:85" x14ac:dyDescent="0.25">
      <c r="A44" s="158" t="s">
        <v>69</v>
      </c>
      <c r="B44" s="159">
        <v>64.497000000000014</v>
      </c>
      <c r="C44" s="160">
        <v>8.5389999999999997</v>
      </c>
      <c r="D44" s="160">
        <v>54.900000000000006</v>
      </c>
      <c r="E44" s="160">
        <v>66.179999999999993</v>
      </c>
      <c r="F44" s="160">
        <v>76.39800000000001</v>
      </c>
      <c r="G44" s="159">
        <v>68.576999999999998</v>
      </c>
      <c r="H44" s="159">
        <v>81.513999999999996</v>
      </c>
      <c r="I44" s="159">
        <v>73.924000000000007</v>
      </c>
      <c r="J44" s="159">
        <v>103.78000000000002</v>
      </c>
      <c r="K44" s="160">
        <v>101.24399999999999</v>
      </c>
      <c r="L44" s="160">
        <v>102.54000000000002</v>
      </c>
      <c r="M44" s="160">
        <v>126.902</v>
      </c>
      <c r="N44" s="160">
        <v>113.50099999999999</v>
      </c>
      <c r="O44" s="159">
        <v>88.734999999999999</v>
      </c>
      <c r="P44" s="159">
        <v>83.584000000000003</v>
      </c>
      <c r="Q44" s="159">
        <v>89.287999999999997</v>
      </c>
      <c r="R44" s="159">
        <v>105.504</v>
      </c>
      <c r="S44" s="160">
        <v>108.21200000000002</v>
      </c>
      <c r="T44" s="160">
        <v>98.46</v>
      </c>
      <c r="U44" s="160">
        <v>108.68500000000002</v>
      </c>
      <c r="V44" s="160">
        <v>134.495</v>
      </c>
      <c r="W44" s="159">
        <v>121.06599999999999</v>
      </c>
      <c r="X44" s="159">
        <v>138.36200000000002</v>
      </c>
      <c r="Y44" s="159">
        <v>138.84700000000001</v>
      </c>
      <c r="Z44" s="159">
        <v>159.03700000000001</v>
      </c>
      <c r="AA44" s="160">
        <v>143.33399999999997</v>
      </c>
      <c r="AB44" s="160">
        <v>149.351</v>
      </c>
      <c r="AC44" s="160">
        <v>147.44299999999998</v>
      </c>
      <c r="AD44" s="160">
        <v>157.75299999999999</v>
      </c>
      <c r="AE44" s="159">
        <v>156.08100000000002</v>
      </c>
      <c r="AF44" s="159">
        <v>151.49799999999999</v>
      </c>
      <c r="AG44" s="159">
        <v>155.291</v>
      </c>
      <c r="AH44" s="159">
        <v>171.97700000000003</v>
      </c>
      <c r="AI44" s="160">
        <v>159.083</v>
      </c>
      <c r="AJ44" s="160">
        <v>161.31572100000002</v>
      </c>
      <c r="AK44" s="160">
        <v>162.94958</v>
      </c>
      <c r="AL44" s="160">
        <v>167.817926</v>
      </c>
      <c r="AM44" s="159">
        <v>164.439007</v>
      </c>
      <c r="AN44" s="159">
        <v>156.87947300000002</v>
      </c>
      <c r="AO44" s="159">
        <v>150.64981399999999</v>
      </c>
      <c r="AP44" s="159">
        <v>175.65182599999997</v>
      </c>
      <c r="AQ44" s="166">
        <v>194.54607099999998</v>
      </c>
      <c r="AR44" s="166">
        <v>185.653899</v>
      </c>
      <c r="AS44" s="166">
        <v>205.51357400000001</v>
      </c>
      <c r="AT44" s="166">
        <v>209.78105099999996</v>
      </c>
      <c r="AU44" s="159">
        <v>192.74997199999999</v>
      </c>
      <c r="AV44" s="159">
        <v>223.60906999999997</v>
      </c>
      <c r="AW44" s="159">
        <v>201.22064700000001</v>
      </c>
      <c r="AX44" s="159">
        <v>213.37610899999999</v>
      </c>
      <c r="AY44" s="166">
        <v>215.67167000000001</v>
      </c>
      <c r="AZ44" s="166">
        <v>214.89306499999998</v>
      </c>
      <c r="BA44" s="166">
        <v>217.36517200000003</v>
      </c>
      <c r="BB44" s="166">
        <v>225.52788699999999</v>
      </c>
      <c r="BC44" s="166">
        <v>248.316273</v>
      </c>
      <c r="BD44" s="166">
        <v>259.33753999999999</v>
      </c>
      <c r="BE44" s="166">
        <v>250.27220800000001</v>
      </c>
      <c r="BF44" s="166">
        <v>249.389895</v>
      </c>
      <c r="BG44" s="166">
        <v>267.20918799999998</v>
      </c>
      <c r="BH44" s="166">
        <v>226.91170399999999</v>
      </c>
      <c r="BI44" s="166">
        <v>311.39196499999997</v>
      </c>
      <c r="BJ44" s="166">
        <v>333.23106099999995</v>
      </c>
      <c r="BK44" s="166">
        <v>302.44775900000002</v>
      </c>
      <c r="BL44" s="166">
        <v>353.90814499999999</v>
      </c>
      <c r="BM44" s="166">
        <v>329.55900500000007</v>
      </c>
      <c r="BN44" s="166">
        <v>393.72602599999999</v>
      </c>
      <c r="BO44" s="166">
        <v>343.23603400000002</v>
      </c>
      <c r="BP44" s="166">
        <v>384.74599999999998</v>
      </c>
      <c r="BQ44" s="166">
        <v>362.834</v>
      </c>
      <c r="BR44" s="166">
        <v>392.79599999999999</v>
      </c>
      <c r="BS44" s="166">
        <v>423.31799999999998</v>
      </c>
      <c r="BT44" s="166">
        <v>410.51703900000007</v>
      </c>
      <c r="BU44" s="166">
        <v>418.87900000000002</v>
      </c>
      <c r="BV44" s="166">
        <v>454.75700000000001</v>
      </c>
      <c r="BW44" s="166">
        <v>427.11261300000001</v>
      </c>
      <c r="BX44" s="166">
        <v>529.92145699999992</v>
      </c>
      <c r="BY44" s="166">
        <v>573.96130200000005</v>
      </c>
      <c r="BZ44" s="166">
        <v>615.92328199999997</v>
      </c>
      <c r="CA44" s="166">
        <v>609.35299999999995</v>
      </c>
      <c r="CB44" s="166">
        <v>619.63199999999995</v>
      </c>
      <c r="CC44" s="166">
        <v>614.99099999999999</v>
      </c>
      <c r="CD44" s="166">
        <v>629.19473600000003</v>
      </c>
      <c r="CE44" s="167">
        <f t="shared" si="0"/>
        <v>2.3095843679013184E-2</v>
      </c>
      <c r="CF44" s="167">
        <f t="shared" si="1"/>
        <v>2.1547251724119754E-2</v>
      </c>
      <c r="CG44" s="165">
        <f>BT44/BT43</f>
        <v>0.6245974246800664</v>
      </c>
    </row>
    <row r="45" spans="1:85" x14ac:dyDescent="0.25">
      <c r="A45" s="158" t="s">
        <v>70</v>
      </c>
      <c r="B45" s="159">
        <v>86.21</v>
      </c>
      <c r="C45" s="160">
        <v>1.2850000000000001</v>
      </c>
      <c r="D45" s="160">
        <v>88.612000000000009</v>
      </c>
      <c r="E45" s="160">
        <v>131.58000000000001</v>
      </c>
      <c r="F45" s="160">
        <v>92.718999999999994</v>
      </c>
      <c r="G45" s="159">
        <v>105.828</v>
      </c>
      <c r="H45" s="159">
        <v>119.44700000000002</v>
      </c>
      <c r="I45" s="159">
        <v>108.267</v>
      </c>
      <c r="J45" s="159">
        <v>92.910000000000011</v>
      </c>
      <c r="K45" s="160">
        <v>89.088000000000008</v>
      </c>
      <c r="L45" s="160">
        <v>89.497</v>
      </c>
      <c r="M45" s="160">
        <v>89.733000000000004</v>
      </c>
      <c r="N45" s="160">
        <v>95.540999999999997</v>
      </c>
      <c r="O45" s="159">
        <v>117.49299999999999</v>
      </c>
      <c r="P45" s="159">
        <v>130.988</v>
      </c>
      <c r="Q45" s="159">
        <v>120.75900000000001</v>
      </c>
      <c r="R45" s="159">
        <v>135.35599999999999</v>
      </c>
      <c r="S45" s="160">
        <v>166.56100000000001</v>
      </c>
      <c r="T45" s="160">
        <v>176.86500000000001</v>
      </c>
      <c r="U45" s="160">
        <v>155.83700000000002</v>
      </c>
      <c r="V45" s="160">
        <v>107.45700000000001</v>
      </c>
      <c r="W45" s="159">
        <v>124.396</v>
      </c>
      <c r="X45" s="159">
        <v>111.74699999999999</v>
      </c>
      <c r="Y45" s="159">
        <v>107.509</v>
      </c>
      <c r="Z45" s="159">
        <v>109.04900000000001</v>
      </c>
      <c r="AA45" s="160">
        <v>113.164</v>
      </c>
      <c r="AB45" s="160">
        <v>113.988</v>
      </c>
      <c r="AC45" s="160">
        <v>108.86300000000001</v>
      </c>
      <c r="AD45" s="160">
        <v>114.34100000000001</v>
      </c>
      <c r="AE45" s="159">
        <v>113.76900000000001</v>
      </c>
      <c r="AF45" s="159">
        <v>132.458</v>
      </c>
      <c r="AG45" s="159">
        <v>121.14300000000001</v>
      </c>
      <c r="AH45" s="159">
        <v>116.76999999999998</v>
      </c>
      <c r="AI45" s="160">
        <v>135.42099999999999</v>
      </c>
      <c r="AJ45" s="160">
        <v>143.677393</v>
      </c>
      <c r="AK45" s="160">
        <v>145.7296561</v>
      </c>
      <c r="AL45" s="160">
        <v>158.22333899999998</v>
      </c>
      <c r="AM45" s="159">
        <v>146.10599099999999</v>
      </c>
      <c r="AN45" s="159">
        <v>143.19922399999999</v>
      </c>
      <c r="AO45" s="159">
        <v>152.16448399999999</v>
      </c>
      <c r="AP45" s="159">
        <v>167.82014199999998</v>
      </c>
      <c r="AQ45" s="166">
        <v>148.045401</v>
      </c>
      <c r="AR45" s="166">
        <v>139.94489399999998</v>
      </c>
      <c r="AS45" s="166">
        <v>138.88867400000001</v>
      </c>
      <c r="AT45" s="166">
        <v>154.516133</v>
      </c>
      <c r="AU45" s="159">
        <v>150.18543</v>
      </c>
      <c r="AV45" s="159">
        <v>127.03392699999999</v>
      </c>
      <c r="AW45" s="159">
        <v>126.244505</v>
      </c>
      <c r="AX45" s="159">
        <v>135.61917700000001</v>
      </c>
      <c r="AY45" s="166">
        <v>133.13978500000002</v>
      </c>
      <c r="AZ45" s="166">
        <v>135.43368799999999</v>
      </c>
      <c r="BA45" s="166">
        <v>139.25693799999999</v>
      </c>
      <c r="BB45" s="166">
        <v>166.04612700000001</v>
      </c>
      <c r="BC45" s="166">
        <v>159.98949399999998</v>
      </c>
      <c r="BD45" s="166">
        <v>159.312005</v>
      </c>
      <c r="BE45" s="166">
        <v>160.626564</v>
      </c>
      <c r="BF45" s="166">
        <v>169.85181700000001</v>
      </c>
      <c r="BG45" s="166">
        <v>176.97706499999998</v>
      </c>
      <c r="BH45" s="166">
        <v>153.38643000000002</v>
      </c>
      <c r="BI45" s="166">
        <v>153.37698799999998</v>
      </c>
      <c r="BJ45" s="166">
        <v>150.270692</v>
      </c>
      <c r="BK45" s="166">
        <v>191.50858700000001</v>
      </c>
      <c r="BL45" s="166">
        <v>157.66817800000001</v>
      </c>
      <c r="BM45" s="166">
        <v>184.74327099999999</v>
      </c>
      <c r="BN45" s="166">
        <v>137.29731699999999</v>
      </c>
      <c r="BO45" s="166">
        <v>176.75735800000001</v>
      </c>
      <c r="BP45" s="166">
        <v>144.21</v>
      </c>
      <c r="BQ45" s="166">
        <v>163.99600000000001</v>
      </c>
      <c r="BR45" s="166">
        <v>143.90700000000001</v>
      </c>
      <c r="BS45" s="166">
        <v>143.66</v>
      </c>
      <c r="BT45" s="166">
        <v>144.038569</v>
      </c>
      <c r="BU45" s="166">
        <v>140.721</v>
      </c>
      <c r="BV45" s="166">
        <v>147.339</v>
      </c>
      <c r="BW45" s="166">
        <v>152.23171500000001</v>
      </c>
      <c r="BX45" s="166">
        <v>168.61588600000002</v>
      </c>
      <c r="BY45" s="166">
        <v>173.87730999999997</v>
      </c>
      <c r="BZ45" s="166">
        <v>185.7405</v>
      </c>
      <c r="CA45" s="166">
        <v>192.09200000000001</v>
      </c>
      <c r="CB45" s="166">
        <v>203.57900000000001</v>
      </c>
      <c r="CC45" s="166">
        <v>196.62899999999999</v>
      </c>
      <c r="CD45" s="166">
        <v>189.62019100000001</v>
      </c>
      <c r="CE45" s="167">
        <f t="shared" si="0"/>
        <v>-3.5644838757253439E-2</v>
      </c>
      <c r="CF45" s="167">
        <f t="shared" si="1"/>
        <v>2.0887695467601386E-2</v>
      </c>
      <c r="CG45" s="165"/>
    </row>
    <row r="46" spans="1:85" x14ac:dyDescent="0.25">
      <c r="A46" s="168" t="s">
        <v>13</v>
      </c>
      <c r="B46" s="169">
        <v>15.49</v>
      </c>
      <c r="C46" s="170">
        <v>0.28500000000000003</v>
      </c>
      <c r="D46" s="170">
        <v>17.446000000000002</v>
      </c>
      <c r="E46" s="170">
        <v>20.914000000000001</v>
      </c>
      <c r="F46" s="170">
        <v>22.794</v>
      </c>
      <c r="G46" s="169">
        <v>24.814999999999998</v>
      </c>
      <c r="H46" s="169">
        <v>27.104999999999997</v>
      </c>
      <c r="I46" s="169">
        <v>25.724000000000004</v>
      </c>
      <c r="J46" s="169">
        <v>28.196999999999999</v>
      </c>
      <c r="K46" s="170">
        <v>28.502000000000002</v>
      </c>
      <c r="L46" s="170">
        <v>29.074000000000002</v>
      </c>
      <c r="M46" s="170">
        <v>29.365000000000002</v>
      </c>
      <c r="N46" s="170">
        <v>34.699000000000005</v>
      </c>
      <c r="O46" s="169">
        <v>37.788000000000004</v>
      </c>
      <c r="P46" s="169">
        <v>39.066000000000003</v>
      </c>
      <c r="Q46" s="169">
        <v>36.741999999999997</v>
      </c>
      <c r="R46" s="169">
        <v>38.588000000000001</v>
      </c>
      <c r="S46" s="170">
        <v>39.61</v>
      </c>
      <c r="T46" s="170">
        <v>39.168999999999997</v>
      </c>
      <c r="U46" s="170">
        <v>37.788000000000004</v>
      </c>
      <c r="V46" s="170">
        <v>40.835999999999999</v>
      </c>
      <c r="W46" s="169">
        <v>40.057000000000002</v>
      </c>
      <c r="X46" s="169">
        <v>41.795000000000002</v>
      </c>
      <c r="Y46" s="169">
        <v>40.911999999999999</v>
      </c>
      <c r="Z46" s="169">
        <v>42.502000000000002</v>
      </c>
      <c r="AA46" s="170">
        <v>45.631</v>
      </c>
      <c r="AB46" s="170">
        <v>45.061999999999998</v>
      </c>
      <c r="AC46" s="170">
        <v>45.084000000000003</v>
      </c>
      <c r="AD46" s="170">
        <v>47.548000000000002</v>
      </c>
      <c r="AE46" s="169">
        <v>56.349000000000004</v>
      </c>
      <c r="AF46" s="169">
        <v>67.862000000000009</v>
      </c>
      <c r="AG46" s="169">
        <v>67.487000000000009</v>
      </c>
      <c r="AH46" s="169">
        <v>70.205000000000013</v>
      </c>
      <c r="AI46" s="170">
        <v>71.796000000000006</v>
      </c>
      <c r="AJ46" s="170">
        <v>72.093393000000006</v>
      </c>
      <c r="AK46" s="170">
        <v>73.925677100000001</v>
      </c>
      <c r="AL46" s="170">
        <v>77.188825999999992</v>
      </c>
      <c r="AM46" s="169">
        <v>79.225796000000003</v>
      </c>
      <c r="AN46" s="169">
        <v>78.804463000000013</v>
      </c>
      <c r="AO46" s="169">
        <v>78.970741999999987</v>
      </c>
      <c r="AP46" s="169">
        <v>82.17109099999999</v>
      </c>
      <c r="AQ46" s="171">
        <v>86.178986999999992</v>
      </c>
      <c r="AR46" s="171">
        <v>86.336429999999993</v>
      </c>
      <c r="AS46" s="171">
        <v>88.640680000000003</v>
      </c>
      <c r="AT46" s="171">
        <v>91.505376000000012</v>
      </c>
      <c r="AU46" s="169">
        <v>95.855835999999996</v>
      </c>
      <c r="AV46" s="169">
        <v>94.838714999999993</v>
      </c>
      <c r="AW46" s="169">
        <v>95.004564000000002</v>
      </c>
      <c r="AX46" s="169">
        <v>97.924642999999975</v>
      </c>
      <c r="AY46" s="171">
        <v>103.13914199999999</v>
      </c>
      <c r="AZ46" s="171">
        <v>103.391488</v>
      </c>
      <c r="BA46" s="171">
        <v>104.42980799999999</v>
      </c>
      <c r="BB46" s="171">
        <v>111.79273499999999</v>
      </c>
      <c r="BC46" s="171">
        <v>116.70140499999999</v>
      </c>
      <c r="BD46" s="171">
        <v>119.067993</v>
      </c>
      <c r="BE46" s="171">
        <v>117.07857399999999</v>
      </c>
      <c r="BF46" s="171">
        <v>123.841523</v>
      </c>
      <c r="BG46" s="171">
        <v>130.16141399999998</v>
      </c>
      <c r="BH46" s="171">
        <v>106.30616999999999</v>
      </c>
      <c r="BI46" s="171">
        <v>128.79373800000002</v>
      </c>
      <c r="BJ46" s="171">
        <v>132.35028199999999</v>
      </c>
      <c r="BK46" s="171">
        <v>139.571707</v>
      </c>
      <c r="BL46" s="171">
        <v>140.768553</v>
      </c>
      <c r="BM46" s="171">
        <v>136.772884</v>
      </c>
      <c r="BN46" s="171">
        <v>122.47851299999999</v>
      </c>
      <c r="BO46" s="171">
        <v>127.298596</v>
      </c>
      <c r="BP46" s="171">
        <v>128.143</v>
      </c>
      <c r="BQ46" s="171">
        <v>124.795</v>
      </c>
      <c r="BR46" s="171">
        <v>130.59700000000001</v>
      </c>
      <c r="BS46" s="171">
        <v>130.97399999999999</v>
      </c>
      <c r="BT46" s="171">
        <v>132.472148</v>
      </c>
      <c r="BU46" s="171">
        <v>129.727</v>
      </c>
      <c r="BV46" s="171">
        <v>136.44399999999999</v>
      </c>
      <c r="BW46" s="171">
        <v>141.450074</v>
      </c>
      <c r="BX46" s="171">
        <v>158.29634000000001</v>
      </c>
      <c r="BY46" s="171">
        <v>165.21013100000002</v>
      </c>
      <c r="BZ46" s="171">
        <v>174.68163399999997</v>
      </c>
      <c r="CA46" s="171">
        <v>179.31299999999999</v>
      </c>
      <c r="CB46" s="171">
        <v>190.995</v>
      </c>
      <c r="CC46" s="171">
        <v>178.09100000000001</v>
      </c>
      <c r="CD46" s="171">
        <v>179.723615</v>
      </c>
      <c r="CE46" s="167">
        <f t="shared" si="0"/>
        <v>9.1673077247025336E-3</v>
      </c>
      <c r="CF46" s="167">
        <f t="shared" si="1"/>
        <v>2.8863830069279173E-2</v>
      </c>
      <c r="CG46" s="165"/>
    </row>
    <row r="47" spans="1:85" x14ac:dyDescent="0.25">
      <c r="A47" s="168" t="s">
        <v>71</v>
      </c>
      <c r="B47" s="169">
        <v>70.720000000000013</v>
      </c>
      <c r="C47" s="170">
        <v>1</v>
      </c>
      <c r="D47" s="170">
        <v>71.165999999999997</v>
      </c>
      <c r="E47" s="170">
        <v>110.666</v>
      </c>
      <c r="F47" s="170">
        <v>69.925000000000011</v>
      </c>
      <c r="G47" s="169">
        <v>81.013000000000005</v>
      </c>
      <c r="H47" s="169">
        <v>92.341999999999999</v>
      </c>
      <c r="I47" s="169">
        <v>82.543000000000006</v>
      </c>
      <c r="J47" s="169">
        <v>64.713000000000008</v>
      </c>
      <c r="K47" s="170">
        <v>60.586000000000006</v>
      </c>
      <c r="L47" s="170">
        <v>60.422999999999995</v>
      </c>
      <c r="M47" s="170">
        <v>60.367999999999995</v>
      </c>
      <c r="N47" s="170">
        <v>60.842000000000006</v>
      </c>
      <c r="O47" s="169">
        <v>79.704999999999998</v>
      </c>
      <c r="P47" s="169">
        <v>91.921999999999997</v>
      </c>
      <c r="Q47" s="169">
        <v>84.01700000000001</v>
      </c>
      <c r="R47" s="169">
        <v>96.768000000000001</v>
      </c>
      <c r="S47" s="170">
        <v>126.95099999999999</v>
      </c>
      <c r="T47" s="170">
        <v>137.696</v>
      </c>
      <c r="U47" s="170">
        <v>118.04900000000001</v>
      </c>
      <c r="V47" s="170">
        <v>66.620999999999995</v>
      </c>
      <c r="W47" s="169">
        <v>84.338999999999984</v>
      </c>
      <c r="X47" s="169">
        <v>69.951999999999998</v>
      </c>
      <c r="Y47" s="169">
        <v>66.596999999999994</v>
      </c>
      <c r="Z47" s="169">
        <v>66.547000000000011</v>
      </c>
      <c r="AA47" s="170">
        <v>67.533000000000001</v>
      </c>
      <c r="AB47" s="170">
        <v>68.926000000000002</v>
      </c>
      <c r="AC47" s="170">
        <v>63.778999999999996</v>
      </c>
      <c r="AD47" s="170">
        <v>66.793000000000006</v>
      </c>
      <c r="AE47" s="169">
        <v>57.42</v>
      </c>
      <c r="AF47" s="169">
        <v>64.596000000000004</v>
      </c>
      <c r="AG47" s="169">
        <v>53.656000000000006</v>
      </c>
      <c r="AH47" s="169">
        <v>46.565000000000005</v>
      </c>
      <c r="AI47" s="170">
        <v>63.625</v>
      </c>
      <c r="AJ47" s="170">
        <v>71.583999999999989</v>
      </c>
      <c r="AK47" s="170">
        <v>71.803978999999998</v>
      </c>
      <c r="AL47" s="170">
        <v>81.034513000000004</v>
      </c>
      <c r="AM47" s="169">
        <v>66.880195000000001</v>
      </c>
      <c r="AN47" s="169">
        <v>64.394761000000003</v>
      </c>
      <c r="AO47" s="169">
        <v>73.193741999999986</v>
      </c>
      <c r="AP47" s="169">
        <v>85.649051</v>
      </c>
      <c r="AQ47" s="171">
        <v>61.866413999999999</v>
      </c>
      <c r="AR47" s="171">
        <v>53.608463999999991</v>
      </c>
      <c r="AS47" s="171">
        <v>50.247994000000006</v>
      </c>
      <c r="AT47" s="171">
        <v>63.010756999999998</v>
      </c>
      <c r="AU47" s="169">
        <v>54.329594</v>
      </c>
      <c r="AV47" s="169">
        <v>32.195211999999991</v>
      </c>
      <c r="AW47" s="169">
        <v>31.239940999999998</v>
      </c>
      <c r="AX47" s="169">
        <v>37.694534000000004</v>
      </c>
      <c r="AY47" s="171">
        <v>30.000642999999997</v>
      </c>
      <c r="AZ47" s="171">
        <v>32.042199999999994</v>
      </c>
      <c r="BA47" s="171">
        <v>34.827130000000004</v>
      </c>
      <c r="BB47" s="171">
        <v>54.253391999999991</v>
      </c>
      <c r="BC47" s="171">
        <v>43.288088999999999</v>
      </c>
      <c r="BD47" s="171">
        <v>40.244011999999998</v>
      </c>
      <c r="BE47" s="171">
        <v>43.547989999999999</v>
      </c>
      <c r="BF47" s="171">
        <v>46.010294000000002</v>
      </c>
      <c r="BG47" s="171">
        <v>46.815650999999995</v>
      </c>
      <c r="BH47" s="171">
        <v>47.080259999999996</v>
      </c>
      <c r="BI47" s="171">
        <v>24.58325</v>
      </c>
      <c r="BJ47" s="171">
        <v>17.920409999999997</v>
      </c>
      <c r="BK47" s="171">
        <v>51.936880000000002</v>
      </c>
      <c r="BL47" s="171">
        <v>16.899624999999997</v>
      </c>
      <c r="BM47" s="171">
        <v>47.970387000000002</v>
      </c>
      <c r="BN47" s="171">
        <v>14.818803999999998</v>
      </c>
      <c r="BO47" s="171">
        <v>49.458761999999993</v>
      </c>
      <c r="BP47" s="171">
        <v>16.068000000000001</v>
      </c>
      <c r="BQ47" s="171">
        <v>39.201000000000001</v>
      </c>
      <c r="BR47" s="171">
        <v>13.31</v>
      </c>
      <c r="BS47" s="171">
        <v>12.686</v>
      </c>
      <c r="BT47" s="171">
        <v>11.566421</v>
      </c>
      <c r="BU47" s="171">
        <v>10.994</v>
      </c>
      <c r="BV47" s="171">
        <v>10.895</v>
      </c>
      <c r="BW47" s="171">
        <v>10.781641</v>
      </c>
      <c r="BX47" s="171">
        <v>10.319545999999999</v>
      </c>
      <c r="BY47" s="171">
        <v>8.6671790000000009</v>
      </c>
      <c r="BZ47" s="171">
        <v>11.058866</v>
      </c>
      <c r="CA47" s="171">
        <v>12.779</v>
      </c>
      <c r="CB47" s="171">
        <v>12.584</v>
      </c>
      <c r="CC47" s="171">
        <v>18.538</v>
      </c>
      <c r="CD47" s="171">
        <v>9.8965759999999996</v>
      </c>
      <c r="CE47" s="167">
        <f t="shared" si="0"/>
        <v>-0.4661465098716151</v>
      </c>
      <c r="CF47" s="167">
        <f t="shared" si="1"/>
        <v>-0.10510028785953285</v>
      </c>
      <c r="CG47" s="165"/>
    </row>
    <row r="48" spans="1:85" ht="13" thickBot="1" x14ac:dyDescent="0.3">
      <c r="A48" s="191" t="s">
        <v>75</v>
      </c>
      <c r="B48" s="192">
        <v>0</v>
      </c>
      <c r="C48" s="193">
        <v>29.117000000000001</v>
      </c>
      <c r="D48" s="193">
        <v>28.95</v>
      </c>
      <c r="E48" s="193">
        <v>41.012</v>
      </c>
      <c r="F48" s="193">
        <v>41.168000000000006</v>
      </c>
      <c r="G48" s="192">
        <v>42.036999999999999</v>
      </c>
      <c r="H48" s="192">
        <v>45.190000000000005</v>
      </c>
      <c r="I48" s="192">
        <v>18.828000000000003</v>
      </c>
      <c r="J48" s="192">
        <v>18.894000000000002</v>
      </c>
      <c r="K48" s="193">
        <v>19.077000000000002</v>
      </c>
      <c r="L48" s="193">
        <v>20.458000000000002</v>
      </c>
      <c r="M48" s="193">
        <v>20.617000000000001</v>
      </c>
      <c r="N48" s="193">
        <v>43.081000000000003</v>
      </c>
      <c r="O48" s="192">
        <v>43.081000000000003</v>
      </c>
      <c r="P48" s="192">
        <v>47.384999999999998</v>
      </c>
      <c r="Q48" s="192">
        <v>48.867000000000004</v>
      </c>
      <c r="R48" s="192">
        <v>33.93</v>
      </c>
      <c r="S48" s="193">
        <v>34.062000000000005</v>
      </c>
      <c r="T48" s="193">
        <v>37.238</v>
      </c>
      <c r="U48" s="193">
        <v>37.459000000000003</v>
      </c>
      <c r="V48" s="193">
        <v>36.201000000000001</v>
      </c>
      <c r="W48" s="192">
        <v>37.253000000000007</v>
      </c>
      <c r="X48" s="192">
        <v>36.53</v>
      </c>
      <c r="Y48" s="192">
        <v>38.659999999999997</v>
      </c>
      <c r="Z48" s="192">
        <v>39.294000000000004</v>
      </c>
      <c r="AA48" s="193">
        <v>51.943000000000005</v>
      </c>
      <c r="AB48" s="193">
        <v>53.884</v>
      </c>
      <c r="AC48" s="193">
        <v>54.246000000000009</v>
      </c>
      <c r="AD48" s="193">
        <v>56.35</v>
      </c>
      <c r="AE48" s="192">
        <v>54.38600000000001</v>
      </c>
      <c r="AF48" s="192">
        <v>59.811</v>
      </c>
      <c r="AG48" s="192">
        <v>66.413000000000011</v>
      </c>
      <c r="AH48" s="192">
        <v>68.679000000000002</v>
      </c>
      <c r="AI48" s="193">
        <v>70.778000000000006</v>
      </c>
      <c r="AJ48" s="193">
        <v>68.64935899999999</v>
      </c>
      <c r="AK48" s="193">
        <v>70.826456300000004</v>
      </c>
      <c r="AL48" s="193">
        <v>58.461108000000003</v>
      </c>
      <c r="AM48" s="192">
        <v>62.118834999999997</v>
      </c>
      <c r="AN48" s="192">
        <v>62.633799999999994</v>
      </c>
      <c r="AO48" s="192">
        <v>62.624493000000001</v>
      </c>
      <c r="AP48" s="192">
        <v>63.683640000000004</v>
      </c>
      <c r="AQ48" s="194">
        <v>64.031852400000005</v>
      </c>
      <c r="AR48" s="194">
        <v>63.971544399999999</v>
      </c>
      <c r="AS48" s="194">
        <v>64.308409399999988</v>
      </c>
      <c r="AT48" s="194">
        <v>65.675246000000001</v>
      </c>
      <c r="AU48" s="192">
        <v>67.169452000000007</v>
      </c>
      <c r="AV48" s="192">
        <v>68.013537299999996</v>
      </c>
      <c r="AW48" s="192">
        <v>68.120197999999988</v>
      </c>
      <c r="AX48" s="192">
        <v>67.569529000000003</v>
      </c>
      <c r="AY48" s="194">
        <v>70.542631999999983</v>
      </c>
      <c r="AZ48" s="194">
        <v>73.385061999999991</v>
      </c>
      <c r="BA48" s="194">
        <v>73.793294000000003</v>
      </c>
      <c r="BB48" s="194">
        <v>74.948014000000001</v>
      </c>
      <c r="BC48" s="194">
        <v>78.372072000000017</v>
      </c>
      <c r="BD48" s="194">
        <v>88.993272000000005</v>
      </c>
      <c r="BE48" s="194">
        <v>80.409417000000005</v>
      </c>
      <c r="BF48" s="194">
        <v>82.197575999999998</v>
      </c>
      <c r="BG48" s="194">
        <v>84.588731999999993</v>
      </c>
      <c r="BH48" s="194">
        <v>78.748497999999998</v>
      </c>
      <c r="BI48" s="194">
        <v>83.540545000000009</v>
      </c>
      <c r="BJ48" s="194">
        <v>86.069469999999995</v>
      </c>
      <c r="BK48" s="194">
        <v>88.414096999999998</v>
      </c>
      <c r="BL48" s="194">
        <v>91.223348999999999</v>
      </c>
      <c r="BM48" s="194">
        <v>91.894531000000001</v>
      </c>
      <c r="BN48" s="194">
        <v>94.563286000000005</v>
      </c>
      <c r="BO48" s="194">
        <v>97.277210999999994</v>
      </c>
      <c r="BP48" s="194">
        <v>97.945999999999998</v>
      </c>
      <c r="BQ48" s="194">
        <v>95.902000000000001</v>
      </c>
      <c r="BR48" s="194">
        <v>98.966999999999999</v>
      </c>
      <c r="BS48" s="194">
        <v>100.093</v>
      </c>
      <c r="BT48" s="194">
        <v>102.695003</v>
      </c>
      <c r="BU48" s="194">
        <v>101.76900000000001</v>
      </c>
      <c r="BV48" s="194">
        <v>103.547</v>
      </c>
      <c r="BW48" s="194">
        <v>104.926379</v>
      </c>
      <c r="BX48" s="194">
        <v>108.517185</v>
      </c>
      <c r="BY48" s="194">
        <v>109.68826899999999</v>
      </c>
      <c r="BZ48" s="194">
        <v>111.68436499999999</v>
      </c>
      <c r="CA48" s="194">
        <v>114.879</v>
      </c>
      <c r="CB48" s="194">
        <v>108.318</v>
      </c>
      <c r="CC48" s="194">
        <v>120.417</v>
      </c>
      <c r="CD48" s="194">
        <v>116.608662</v>
      </c>
      <c r="CE48" s="195">
        <f t="shared" si="0"/>
        <v>-3.162624878547049E-2</v>
      </c>
      <c r="CF48" s="195">
        <f t="shared" si="1"/>
        <v>4.4091193964347797E-2</v>
      </c>
      <c r="CG48" s="165"/>
    </row>
    <row r="49" spans="1:85" x14ac:dyDescent="0.2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196"/>
      <c r="R49" s="196"/>
      <c r="S49" s="196"/>
      <c r="T49" s="196"/>
      <c r="U49" s="196"/>
      <c r="V49" s="196"/>
      <c r="W49" s="196"/>
      <c r="X49" s="196"/>
      <c r="Y49" s="196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151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197">
        <f>BZ44/BZ43</f>
        <v>0.67435761929673033</v>
      </c>
      <c r="CA49" s="63"/>
      <c r="CB49" s="63"/>
      <c r="CC49" s="63"/>
      <c r="CD49" s="198">
        <v>0</v>
      </c>
      <c r="CE49" s="63"/>
      <c r="CF49" s="63"/>
      <c r="CG49" s="63"/>
    </row>
    <row r="50" spans="1:85" x14ac:dyDescent="0.25">
      <c r="A50" s="63"/>
      <c r="B50" s="63"/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151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200">
        <v>0</v>
      </c>
      <c r="CA50" s="63"/>
      <c r="CB50" s="63"/>
      <c r="CC50" s="63"/>
      <c r="CD50" s="134">
        <v>0</v>
      </c>
      <c r="CE50" s="63"/>
      <c r="CF50" s="63"/>
      <c r="CG50" s="63"/>
    </row>
  </sheetData>
  <mergeCells count="1">
    <mergeCell ref="A3:A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48"/>
  <sheetViews>
    <sheetView zoomScale="85" zoomScaleNormal="85" workbookViewId="0">
      <pane xSplit="1" topLeftCell="BI1" activePane="topRight" state="frozen"/>
      <selection pane="topRight" activeCell="CD5" sqref="CD5"/>
    </sheetView>
  </sheetViews>
  <sheetFormatPr baseColWidth="10" defaultRowHeight="12.5" x14ac:dyDescent="0.25"/>
  <cols>
    <col min="1" max="1" width="31.1796875" customWidth="1"/>
  </cols>
  <sheetData>
    <row r="1" spans="1:84" ht="17.5" x14ac:dyDescent="0.25">
      <c r="A1" s="6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114"/>
      <c r="AU1" s="114"/>
      <c r="AV1" s="114"/>
      <c r="AW1" s="114"/>
      <c r="AX1" s="21"/>
      <c r="AY1" s="21"/>
      <c r="AZ1" s="21"/>
      <c r="BA1" s="114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</row>
    <row r="2" spans="1:84" ht="13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115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</row>
    <row r="3" spans="1:84" x14ac:dyDescent="0.25">
      <c r="A3" s="226" t="s">
        <v>3</v>
      </c>
      <c r="B3" s="7"/>
      <c r="C3" s="8"/>
      <c r="D3" s="8">
        <v>2002</v>
      </c>
      <c r="E3" s="8"/>
      <c r="F3" s="8"/>
      <c r="G3" s="8"/>
      <c r="H3" s="8">
        <v>2003</v>
      </c>
      <c r="I3" s="8"/>
      <c r="J3" s="8"/>
      <c r="K3" s="8"/>
      <c r="L3" s="8">
        <v>2004</v>
      </c>
      <c r="M3" s="8"/>
      <c r="N3" s="8"/>
      <c r="O3" s="8"/>
      <c r="P3" s="8">
        <v>2005</v>
      </c>
      <c r="Q3" s="8"/>
      <c r="R3" s="8"/>
      <c r="S3" s="8"/>
      <c r="T3" s="8">
        <v>2006</v>
      </c>
      <c r="U3" s="8"/>
      <c r="V3" s="8"/>
      <c r="W3" s="8"/>
      <c r="X3" s="8">
        <v>2007</v>
      </c>
      <c r="Y3" s="8"/>
      <c r="Z3" s="8"/>
      <c r="AA3" s="8"/>
      <c r="AB3" s="8">
        <v>2008</v>
      </c>
      <c r="AC3" s="8"/>
      <c r="AD3" s="8"/>
      <c r="AE3" s="8"/>
      <c r="AF3" s="8">
        <v>2009</v>
      </c>
      <c r="AG3" s="8"/>
      <c r="AH3" s="8"/>
      <c r="AI3" s="8"/>
      <c r="AJ3" s="8">
        <v>2010</v>
      </c>
      <c r="AK3" s="8"/>
      <c r="AL3" s="8"/>
      <c r="AM3" s="8"/>
      <c r="AN3" s="8">
        <v>2011</v>
      </c>
      <c r="AO3" s="8"/>
      <c r="AP3" s="8"/>
      <c r="AQ3" s="8"/>
      <c r="AR3" s="8">
        <v>2012</v>
      </c>
      <c r="AS3" s="8"/>
      <c r="AT3" s="8"/>
      <c r="AU3" s="8"/>
      <c r="AV3" s="8">
        <v>2013</v>
      </c>
      <c r="AW3" s="8"/>
      <c r="AX3" s="8"/>
      <c r="AY3" s="8"/>
      <c r="AZ3" s="8">
        <v>2014</v>
      </c>
      <c r="BA3" s="8"/>
      <c r="BB3" s="8"/>
      <c r="BC3" s="8"/>
      <c r="BD3" s="8">
        <v>2015</v>
      </c>
      <c r="BE3" s="8"/>
      <c r="BF3" s="8"/>
      <c r="BG3" s="8"/>
      <c r="BH3" s="8">
        <v>2016</v>
      </c>
      <c r="BI3" s="8"/>
      <c r="BJ3" s="8"/>
      <c r="BK3" s="8"/>
      <c r="BL3" s="8">
        <v>2017</v>
      </c>
      <c r="BM3" s="8"/>
      <c r="BN3" s="8"/>
      <c r="BO3" s="8"/>
      <c r="BP3" s="8">
        <v>2018</v>
      </c>
      <c r="BQ3" s="8"/>
      <c r="BR3" s="8"/>
      <c r="BS3" s="8"/>
      <c r="BT3" s="8">
        <v>2019</v>
      </c>
      <c r="BU3" s="8"/>
      <c r="BV3" s="8"/>
      <c r="BW3" s="8"/>
      <c r="BX3" s="8">
        <v>2020</v>
      </c>
      <c r="BY3" s="8"/>
      <c r="BZ3" s="8"/>
      <c r="CA3" s="8"/>
      <c r="CB3" s="8">
        <v>2021</v>
      </c>
      <c r="CC3" s="8"/>
      <c r="CD3" s="8"/>
      <c r="CE3" s="116"/>
      <c r="CF3" s="31"/>
    </row>
    <row r="4" spans="1:84" ht="13" thickBot="1" x14ac:dyDescent="0.3">
      <c r="A4" s="227"/>
      <c r="B4" s="117">
        <v>37256</v>
      </c>
      <c r="C4" s="118">
        <v>37346</v>
      </c>
      <c r="D4" s="118">
        <v>37437</v>
      </c>
      <c r="E4" s="118">
        <v>37529</v>
      </c>
      <c r="F4" s="118">
        <v>37621</v>
      </c>
      <c r="G4" s="118">
        <v>37711</v>
      </c>
      <c r="H4" s="118">
        <v>37802</v>
      </c>
      <c r="I4" s="118">
        <v>37894</v>
      </c>
      <c r="J4" s="118">
        <v>37986</v>
      </c>
      <c r="K4" s="18">
        <v>38077</v>
      </c>
      <c r="L4" s="18">
        <v>38168</v>
      </c>
      <c r="M4" s="18">
        <v>38260</v>
      </c>
      <c r="N4" s="18">
        <v>38352</v>
      </c>
      <c r="O4" s="18">
        <v>38442</v>
      </c>
      <c r="P4" s="18">
        <v>38533</v>
      </c>
      <c r="Q4" s="18">
        <v>38625</v>
      </c>
      <c r="R4" s="18">
        <v>38717</v>
      </c>
      <c r="S4" s="18">
        <v>38807</v>
      </c>
      <c r="T4" s="18">
        <v>38898</v>
      </c>
      <c r="U4" s="18">
        <v>38990</v>
      </c>
      <c r="V4" s="18">
        <v>39082</v>
      </c>
      <c r="W4" s="18">
        <v>39172</v>
      </c>
      <c r="X4" s="18">
        <v>39263</v>
      </c>
      <c r="Y4" s="18">
        <v>39355</v>
      </c>
      <c r="Z4" s="18">
        <v>39447</v>
      </c>
      <c r="AA4" s="18">
        <v>39538</v>
      </c>
      <c r="AB4" s="18">
        <v>39629</v>
      </c>
      <c r="AC4" s="18">
        <v>39721</v>
      </c>
      <c r="AD4" s="18">
        <v>39813</v>
      </c>
      <c r="AE4" s="18">
        <v>39903</v>
      </c>
      <c r="AF4" s="18">
        <v>39994</v>
      </c>
      <c r="AG4" s="18">
        <v>40086</v>
      </c>
      <c r="AH4" s="18">
        <v>40178</v>
      </c>
      <c r="AI4" s="18">
        <v>40268</v>
      </c>
      <c r="AJ4" s="18">
        <v>40359</v>
      </c>
      <c r="AK4" s="18">
        <v>40451</v>
      </c>
      <c r="AL4" s="18">
        <v>40543</v>
      </c>
      <c r="AM4" s="18">
        <v>40633</v>
      </c>
      <c r="AN4" s="18">
        <v>40724</v>
      </c>
      <c r="AO4" s="18">
        <v>40816</v>
      </c>
      <c r="AP4" s="18">
        <v>40908</v>
      </c>
      <c r="AQ4" s="18">
        <v>40999</v>
      </c>
      <c r="AR4" s="18">
        <v>41090</v>
      </c>
      <c r="AS4" s="18">
        <v>41182</v>
      </c>
      <c r="AT4" s="18">
        <v>41274</v>
      </c>
      <c r="AU4" s="18">
        <v>41364</v>
      </c>
      <c r="AV4" s="18">
        <v>41455</v>
      </c>
      <c r="AW4" s="18">
        <v>41547</v>
      </c>
      <c r="AX4" s="18">
        <v>41639</v>
      </c>
      <c r="AY4" s="18">
        <v>41729</v>
      </c>
      <c r="AZ4" s="18">
        <v>41820</v>
      </c>
      <c r="BA4" s="18">
        <v>41912</v>
      </c>
      <c r="BB4" s="18">
        <v>42004</v>
      </c>
      <c r="BC4" s="18">
        <v>42094</v>
      </c>
      <c r="BD4" s="18">
        <v>42185</v>
      </c>
      <c r="BE4" s="18">
        <v>42277</v>
      </c>
      <c r="BF4" s="18">
        <v>42369</v>
      </c>
      <c r="BG4" s="18">
        <v>42460</v>
      </c>
      <c r="BH4" s="18">
        <v>42551</v>
      </c>
      <c r="BI4" s="18">
        <v>42643</v>
      </c>
      <c r="BJ4" s="18">
        <v>42735</v>
      </c>
      <c r="BK4" s="18">
        <v>42825</v>
      </c>
      <c r="BL4" s="18">
        <v>42916</v>
      </c>
      <c r="BM4" s="18">
        <v>43008</v>
      </c>
      <c r="BN4" s="18">
        <v>43100</v>
      </c>
      <c r="BO4" s="18">
        <v>43190</v>
      </c>
      <c r="BP4" s="18">
        <v>43281</v>
      </c>
      <c r="BQ4" s="18">
        <v>43373</v>
      </c>
      <c r="BR4" s="18">
        <v>43465</v>
      </c>
      <c r="BS4" s="18">
        <v>43555</v>
      </c>
      <c r="BT4" s="18">
        <v>43646</v>
      </c>
      <c r="BU4" s="18">
        <v>43738</v>
      </c>
      <c r="BV4" s="18">
        <v>43830</v>
      </c>
      <c r="BW4" s="18">
        <v>43921</v>
      </c>
      <c r="BX4" s="18">
        <v>44012</v>
      </c>
      <c r="BY4" s="18">
        <v>44104</v>
      </c>
      <c r="BZ4" s="18">
        <v>44196</v>
      </c>
      <c r="CA4" s="18">
        <v>44286</v>
      </c>
      <c r="CB4" s="18">
        <v>44377</v>
      </c>
      <c r="CC4" s="18">
        <v>44469</v>
      </c>
      <c r="CD4" s="18">
        <v>44561</v>
      </c>
      <c r="CE4" s="58" t="s">
        <v>11</v>
      </c>
      <c r="CF4" s="31" t="s">
        <v>12</v>
      </c>
    </row>
    <row r="5" spans="1:84" x14ac:dyDescent="0.25">
      <c r="A5" s="9" t="s">
        <v>16</v>
      </c>
      <c r="B5" s="2">
        <v>119.251</v>
      </c>
      <c r="C5" s="38">
        <v>72.591000000000008</v>
      </c>
      <c r="D5" s="38">
        <v>120.744</v>
      </c>
      <c r="E5" s="38">
        <v>156.02800000000002</v>
      </c>
      <c r="F5" s="38">
        <v>150.83600000000001</v>
      </c>
      <c r="G5" s="119">
        <v>153.012</v>
      </c>
      <c r="H5" s="119">
        <v>157.01800000000003</v>
      </c>
      <c r="I5" s="119">
        <v>158.267</v>
      </c>
      <c r="J5" s="119">
        <v>156.68400000000003</v>
      </c>
      <c r="K5" s="38">
        <v>154.69900000000001</v>
      </c>
      <c r="L5" s="38">
        <v>121.001</v>
      </c>
      <c r="M5" s="38">
        <v>120.197</v>
      </c>
      <c r="N5" s="38">
        <v>129.786</v>
      </c>
      <c r="O5" s="119">
        <v>132.07400000000001</v>
      </c>
      <c r="P5" s="119">
        <v>135.98700000000002</v>
      </c>
      <c r="Q5" s="119">
        <v>148.80700000000002</v>
      </c>
      <c r="R5" s="119">
        <v>142.20600000000002</v>
      </c>
      <c r="S5" s="38">
        <v>145.10000000000002</v>
      </c>
      <c r="T5" s="38">
        <v>150.24600000000001</v>
      </c>
      <c r="U5" s="38">
        <v>149.691</v>
      </c>
      <c r="V5" s="38">
        <v>161.63</v>
      </c>
      <c r="W5" s="119">
        <v>162.72399999999999</v>
      </c>
      <c r="X5" s="119">
        <v>173.029</v>
      </c>
      <c r="Y5" s="119">
        <v>190.32499999999999</v>
      </c>
      <c r="Z5" s="119">
        <v>227.44200000000001</v>
      </c>
      <c r="AA5" s="38">
        <v>233.536</v>
      </c>
      <c r="AB5" s="38">
        <v>247.65600000000001</v>
      </c>
      <c r="AC5" s="38">
        <v>268.10700000000003</v>
      </c>
      <c r="AD5" s="38">
        <v>279.24100000000004</v>
      </c>
      <c r="AE5" s="119">
        <v>279.42399999999998</v>
      </c>
      <c r="AF5" s="119">
        <v>269.93500000000006</v>
      </c>
      <c r="AG5" s="119">
        <v>273.17099999999999</v>
      </c>
      <c r="AH5" s="119">
        <v>269.33199999999999</v>
      </c>
      <c r="AI5" s="38">
        <v>268.947</v>
      </c>
      <c r="AJ5" s="38">
        <v>262.93268999999998</v>
      </c>
      <c r="AK5" s="38">
        <v>259.62354189000001</v>
      </c>
      <c r="AL5" s="38">
        <v>267.012809</v>
      </c>
      <c r="AM5" s="37">
        <v>272.31618600000002</v>
      </c>
      <c r="AN5" s="37">
        <v>274.521456</v>
      </c>
      <c r="AO5" s="37">
        <v>270.42231328999998</v>
      </c>
      <c r="AP5" s="37">
        <v>260.68464906999998</v>
      </c>
      <c r="AQ5" s="38">
        <v>257.81177550000001</v>
      </c>
      <c r="AR5" s="38">
        <v>268.34697816000005</v>
      </c>
      <c r="AS5" s="38">
        <v>301.28349688000003</v>
      </c>
      <c r="AT5" s="38">
        <v>307.50415699999996</v>
      </c>
      <c r="AU5" s="37">
        <v>307.64656599999995</v>
      </c>
      <c r="AV5" s="37">
        <v>337.28225000000003</v>
      </c>
      <c r="AW5" s="37">
        <v>338.35541000000001</v>
      </c>
      <c r="AX5" s="37">
        <v>358.18304499999994</v>
      </c>
      <c r="AY5" s="38">
        <v>357.59413699999999</v>
      </c>
      <c r="AZ5" s="38">
        <v>353.26771299999996</v>
      </c>
      <c r="BA5" s="38">
        <v>344.67143699999997</v>
      </c>
      <c r="BB5" s="38">
        <f t="shared" ref="BB5:BO5" si="0">BB6+BB12+BB16+BB17</f>
        <v>348.029404</v>
      </c>
      <c r="BC5" s="119">
        <f t="shared" si="0"/>
        <v>351.55543670000003</v>
      </c>
      <c r="BD5" s="119">
        <f t="shared" si="0"/>
        <v>357.62860230000001</v>
      </c>
      <c r="BE5" s="119">
        <f t="shared" si="0"/>
        <v>351.17680339999998</v>
      </c>
      <c r="BF5" s="119">
        <f t="shared" si="0"/>
        <v>352.66316289999997</v>
      </c>
      <c r="BG5" s="38">
        <f t="shared" si="0"/>
        <v>350.82909254999998</v>
      </c>
      <c r="BH5" s="38">
        <f t="shared" si="0"/>
        <v>344.83586129999998</v>
      </c>
      <c r="BI5" s="38">
        <f t="shared" si="0"/>
        <v>369.77530399999989</v>
      </c>
      <c r="BJ5" s="38">
        <f t="shared" si="0"/>
        <v>356.35</v>
      </c>
      <c r="BK5" s="119">
        <f t="shared" si="0"/>
        <v>362.09100000000001</v>
      </c>
      <c r="BL5" s="119">
        <f t="shared" si="0"/>
        <v>359.976</v>
      </c>
      <c r="BM5" s="119">
        <f t="shared" si="0"/>
        <v>378.24860999999999</v>
      </c>
      <c r="BN5" s="119">
        <f t="shared" si="0"/>
        <v>416.71076799999992</v>
      </c>
      <c r="BO5" s="38">
        <f t="shared" si="0"/>
        <v>428.00624899999997</v>
      </c>
      <c r="BP5" s="38">
        <f>BP6+BP12+BP16+BP17</f>
        <v>420.92700000000002</v>
      </c>
      <c r="BQ5" s="38">
        <f t="shared" ref="BQ5:BS5" si="1">BQ6+BQ12+BQ16+BQ17</f>
        <v>438.09000000000003</v>
      </c>
      <c r="BR5" s="38">
        <f t="shared" si="1"/>
        <v>441.524</v>
      </c>
      <c r="BS5" s="37">
        <f t="shared" si="1"/>
        <v>452.52599999999995</v>
      </c>
      <c r="BT5" s="37">
        <f>BT6+BT12+BT16+BT17</f>
        <v>460.69942500000002</v>
      </c>
      <c r="BU5" s="37">
        <f>BU6+BU12+BU16+BU17</f>
        <v>450.09799999999996</v>
      </c>
      <c r="BV5" s="37">
        <f t="shared" ref="BV5" si="2">BV6+BV12+BV16+BV17</f>
        <v>449.52300000000002</v>
      </c>
      <c r="BW5" s="38">
        <v>461.38922600000001</v>
      </c>
      <c r="BX5" s="38">
        <v>510.276635</v>
      </c>
      <c r="BY5" s="38">
        <v>519.78352199999995</v>
      </c>
      <c r="BZ5" s="38">
        <v>538.26413300000002</v>
      </c>
      <c r="CA5" s="37">
        <v>557.55899999999997</v>
      </c>
      <c r="CB5" s="37">
        <v>565.17058200000008</v>
      </c>
      <c r="CC5" s="37">
        <f>CC6+CC12+CC16+CC17</f>
        <v>580.12575800000002</v>
      </c>
      <c r="CD5" s="37">
        <v>601.87336200000004</v>
      </c>
      <c r="CE5" s="59">
        <f>CD5/CC5-1</f>
        <v>3.7487740718453066E-2</v>
      </c>
      <c r="CF5" s="59">
        <f>CD5/BZ5-1</f>
        <v>0.11817474934745476</v>
      </c>
    </row>
    <row r="6" spans="1:84" x14ac:dyDescent="0.25">
      <c r="A6" s="10" t="s">
        <v>17</v>
      </c>
      <c r="B6" s="3">
        <v>14.594999999999999</v>
      </c>
      <c r="C6" s="40">
        <v>0.92400000000000004</v>
      </c>
      <c r="D6" s="40">
        <v>15.859</v>
      </c>
      <c r="E6" s="40">
        <v>19.184000000000001</v>
      </c>
      <c r="F6" s="40">
        <v>15.491</v>
      </c>
      <c r="G6" s="120">
        <v>15.978000000000002</v>
      </c>
      <c r="H6" s="120">
        <v>17.067999999999998</v>
      </c>
      <c r="I6" s="120">
        <v>18.558000000000003</v>
      </c>
      <c r="J6" s="120">
        <v>16.420000000000002</v>
      </c>
      <c r="K6" s="40">
        <v>16.483999999999998</v>
      </c>
      <c r="L6" s="40">
        <v>17.212000000000003</v>
      </c>
      <c r="M6" s="40">
        <v>16.932000000000002</v>
      </c>
      <c r="N6" s="40">
        <v>19.748000000000001</v>
      </c>
      <c r="O6" s="120">
        <v>21.499999999999996</v>
      </c>
      <c r="P6" s="120">
        <v>21.842000000000002</v>
      </c>
      <c r="Q6" s="120">
        <v>23.196000000000009</v>
      </c>
      <c r="R6" s="120">
        <v>22.065000000000001</v>
      </c>
      <c r="S6" s="40">
        <v>22.338000000000005</v>
      </c>
      <c r="T6" s="40">
        <v>27.248000000000001</v>
      </c>
      <c r="U6" s="40">
        <v>26.593000000000004</v>
      </c>
      <c r="V6" s="40">
        <v>27.541</v>
      </c>
      <c r="W6" s="120">
        <v>21.686999999999998</v>
      </c>
      <c r="X6" s="120">
        <v>25.726000000000003</v>
      </c>
      <c r="Y6" s="120">
        <v>37.076999999999998</v>
      </c>
      <c r="Z6" s="120">
        <v>37.105000000000004</v>
      </c>
      <c r="AA6" s="40">
        <v>38.85</v>
      </c>
      <c r="AB6" s="40">
        <v>41.544999999999995</v>
      </c>
      <c r="AC6" s="40">
        <v>54.771999999999998</v>
      </c>
      <c r="AD6" s="40">
        <v>62.747999999999998</v>
      </c>
      <c r="AE6" s="120">
        <v>52.268000000000001</v>
      </c>
      <c r="AF6" s="120">
        <v>47.247</v>
      </c>
      <c r="AG6" s="120">
        <v>49.363</v>
      </c>
      <c r="AH6" s="120">
        <v>44.071000000000005</v>
      </c>
      <c r="AI6" s="40">
        <v>44.232999999999997</v>
      </c>
      <c r="AJ6" s="40">
        <v>40.981862999999997</v>
      </c>
      <c r="AK6" s="40">
        <v>33.797972179999995</v>
      </c>
      <c r="AL6" s="40">
        <v>26.238378999999998</v>
      </c>
      <c r="AM6" s="39">
        <v>25.401449</v>
      </c>
      <c r="AN6" s="39">
        <v>30.968947999999997</v>
      </c>
      <c r="AO6" s="39">
        <v>32.535956999999996</v>
      </c>
      <c r="AP6" s="39">
        <v>34.660757999999994</v>
      </c>
      <c r="AQ6" s="40">
        <v>34.924287379999996</v>
      </c>
      <c r="AR6" s="40">
        <v>34.872639499999998</v>
      </c>
      <c r="AS6" s="40">
        <v>36.737244260000004</v>
      </c>
      <c r="AT6" s="40">
        <v>34.577463999999999</v>
      </c>
      <c r="AU6" s="39">
        <v>33.227409999999999</v>
      </c>
      <c r="AV6" s="39">
        <v>35.331296999999999</v>
      </c>
      <c r="AW6" s="39">
        <v>36.663292999999996</v>
      </c>
      <c r="AX6" s="39">
        <v>35.642121999999993</v>
      </c>
      <c r="AY6" s="40">
        <v>33.180533999999994</v>
      </c>
      <c r="AZ6" s="40">
        <v>26.975981999999995</v>
      </c>
      <c r="BA6" s="40">
        <v>25.414681999999996</v>
      </c>
      <c r="BB6" s="40">
        <v>20.3673</v>
      </c>
      <c r="BC6" s="120">
        <v>22.529629</v>
      </c>
      <c r="BD6" s="120">
        <v>20.513317000000001</v>
      </c>
      <c r="BE6" s="120">
        <v>24.410274999999999</v>
      </c>
      <c r="BF6" s="120">
        <v>24.841757999999999</v>
      </c>
      <c r="BG6" s="40">
        <v>24.233766999999997</v>
      </c>
      <c r="BH6" s="40">
        <v>23.855634999999996</v>
      </c>
      <c r="BI6" s="40">
        <v>33.391692999999997</v>
      </c>
      <c r="BJ6" s="40">
        <v>32.270000000000003</v>
      </c>
      <c r="BK6" s="120">
        <v>29.218</v>
      </c>
      <c r="BL6" s="120">
        <v>34.860999999999997</v>
      </c>
      <c r="BM6" s="120">
        <v>36.656345999999999</v>
      </c>
      <c r="BN6" s="120">
        <v>35.215012999999999</v>
      </c>
      <c r="BO6" s="40">
        <v>37.607219999999998</v>
      </c>
      <c r="BP6" s="40">
        <v>41.01</v>
      </c>
      <c r="BQ6" s="40">
        <v>39.621000000000002</v>
      </c>
      <c r="BR6" s="40">
        <v>39.256</v>
      </c>
      <c r="BS6" s="39">
        <v>37.000999999999998</v>
      </c>
      <c r="BT6" s="39">
        <v>35.024757999999999</v>
      </c>
      <c r="BU6" s="39">
        <v>33.244999999999997</v>
      </c>
      <c r="BV6" s="39">
        <v>34.631999999999998</v>
      </c>
      <c r="BW6" s="40">
        <v>34.321038000000001</v>
      </c>
      <c r="BX6" s="40">
        <v>49.820860000000003</v>
      </c>
      <c r="BY6" s="40">
        <v>95.031551999999991</v>
      </c>
      <c r="BZ6" s="40">
        <v>98.387389999999996</v>
      </c>
      <c r="CA6" s="39">
        <v>105.218</v>
      </c>
      <c r="CB6" s="39">
        <v>101.42152700000001</v>
      </c>
      <c r="CC6" s="39">
        <v>91.485648999999995</v>
      </c>
      <c r="CD6" s="39">
        <v>96.958726999999996</v>
      </c>
      <c r="CE6" s="60">
        <f t="shared" ref="CE6:CE41" si="3">CD6/CC6-1</f>
        <v>5.9824443066474942E-2</v>
      </c>
      <c r="CF6" s="60">
        <f t="shared" ref="CF6:CF41" si="4">CD6/BZ6-1</f>
        <v>-1.4520793772453966E-2</v>
      </c>
    </row>
    <row r="7" spans="1:84" x14ac:dyDescent="0.25">
      <c r="A7" s="32" t="s">
        <v>18</v>
      </c>
      <c r="B7" s="121">
        <v>2.2440000000000002</v>
      </c>
      <c r="C7" s="42">
        <v>0</v>
      </c>
      <c r="D7" s="42">
        <v>4.0590000000000002</v>
      </c>
      <c r="E7" s="42">
        <v>3.6829999999999998</v>
      </c>
      <c r="F7" s="42">
        <v>3.4079999999999999</v>
      </c>
      <c r="G7" s="122">
        <v>3.7760000000000002</v>
      </c>
      <c r="H7" s="122">
        <v>3.742</v>
      </c>
      <c r="I7" s="122">
        <v>4.3340000000000005</v>
      </c>
      <c r="J7" s="122">
        <v>4.4770000000000003</v>
      </c>
      <c r="K7" s="42">
        <v>4.032</v>
      </c>
      <c r="L7" s="42">
        <v>4.1410000000000009</v>
      </c>
      <c r="M7" s="42">
        <v>3.8750000000000004</v>
      </c>
      <c r="N7" s="42">
        <v>4.6100000000000003</v>
      </c>
      <c r="O7" s="122">
        <v>3.5059999999999998</v>
      </c>
      <c r="P7" s="122">
        <v>3.9480000000000004</v>
      </c>
      <c r="Q7" s="122">
        <v>4.0990000000000002</v>
      </c>
      <c r="R7" s="122">
        <v>3.5940000000000003</v>
      </c>
      <c r="S7" s="42">
        <v>3.76</v>
      </c>
      <c r="T7" s="42">
        <v>5.0289999999999999</v>
      </c>
      <c r="U7" s="42">
        <v>4.7089999999999996</v>
      </c>
      <c r="V7" s="42">
        <v>5.4010000000000007</v>
      </c>
      <c r="W7" s="122">
        <v>4.6320000000000006</v>
      </c>
      <c r="X7" s="122">
        <v>4.4860000000000007</v>
      </c>
      <c r="Y7" s="122">
        <v>6.0470000000000006</v>
      </c>
      <c r="Z7" s="122">
        <v>5.9440000000000008</v>
      </c>
      <c r="AA7" s="42">
        <v>4.1500000000000004</v>
      </c>
      <c r="AB7" s="42">
        <v>4.4119999999999999</v>
      </c>
      <c r="AC7" s="42">
        <v>4.25</v>
      </c>
      <c r="AD7" s="42">
        <v>5.0520000000000005</v>
      </c>
      <c r="AE7" s="122">
        <v>4.742</v>
      </c>
      <c r="AF7" s="122">
        <v>3.2990000000000004</v>
      </c>
      <c r="AG7" s="122">
        <v>3.2790000000000004</v>
      </c>
      <c r="AH7" s="122">
        <v>3.5730000000000004</v>
      </c>
      <c r="AI7" s="42">
        <v>2.8490000000000002</v>
      </c>
      <c r="AJ7" s="42">
        <v>3.030834</v>
      </c>
      <c r="AK7" s="42">
        <v>2.4246637799999999</v>
      </c>
      <c r="AL7" s="42">
        <v>2.8392929999999996</v>
      </c>
      <c r="AM7" s="41">
        <v>2.214118</v>
      </c>
      <c r="AN7" s="41">
        <v>2.250788</v>
      </c>
      <c r="AO7" s="41">
        <v>2.4001790000000001</v>
      </c>
      <c r="AP7" s="41">
        <v>2.2436799999999999</v>
      </c>
      <c r="AQ7" s="42">
        <v>2.9464030000000001</v>
      </c>
      <c r="AR7" s="42">
        <v>3.6691060000000002</v>
      </c>
      <c r="AS7" s="42">
        <v>3.3898466999999997</v>
      </c>
      <c r="AT7" s="42">
        <v>3.1057769999999998</v>
      </c>
      <c r="AU7" s="41">
        <v>2.3973009999999997</v>
      </c>
      <c r="AV7" s="41">
        <v>3.0630220000000001</v>
      </c>
      <c r="AW7" s="41">
        <v>2.456731</v>
      </c>
      <c r="AX7" s="41">
        <v>2.2054230000000001</v>
      </c>
      <c r="AY7" s="42">
        <v>2.1862179999999998</v>
      </c>
      <c r="AZ7" s="42">
        <v>1.498891</v>
      </c>
      <c r="BA7" s="42">
        <v>1.5857919999999999</v>
      </c>
      <c r="BB7" s="42">
        <v>1.4846249999999999</v>
      </c>
      <c r="BC7" s="122">
        <v>1.611364</v>
      </c>
      <c r="BD7" s="122">
        <v>1.5263909999999998</v>
      </c>
      <c r="BE7" s="122">
        <v>1.602903</v>
      </c>
      <c r="BF7" s="122">
        <v>2.371737</v>
      </c>
      <c r="BG7" s="42">
        <v>2.5432829999999997</v>
      </c>
      <c r="BH7" s="42">
        <v>2.0634420000000002</v>
      </c>
      <c r="BI7" s="42">
        <v>2.7611309999999998</v>
      </c>
      <c r="BJ7" s="42">
        <v>2.4910000000000001</v>
      </c>
      <c r="BK7" s="122">
        <v>2.2709999999999999</v>
      </c>
      <c r="BL7" s="122">
        <v>3.7010000000000001</v>
      </c>
      <c r="BM7" s="122">
        <v>4.4538690000000001</v>
      </c>
      <c r="BN7" s="122">
        <v>4.3515179999999996</v>
      </c>
      <c r="BO7" s="42">
        <v>4.56128</v>
      </c>
      <c r="BP7" s="42">
        <v>5.5359999999999996</v>
      </c>
      <c r="BQ7" s="42">
        <v>5.5309999999999997</v>
      </c>
      <c r="BR7" s="42">
        <v>5.2569999999999997</v>
      </c>
      <c r="BS7" s="41">
        <v>4.0979999999999999</v>
      </c>
      <c r="BT7" s="41">
        <v>1.9417610000000001</v>
      </c>
      <c r="BU7" s="41">
        <v>2.4540000000000002</v>
      </c>
      <c r="BV7" s="41">
        <v>3.1160000000000001</v>
      </c>
      <c r="BW7" s="42">
        <v>2.2596079999999996</v>
      </c>
      <c r="BX7" s="42">
        <v>3.0139019999999999</v>
      </c>
      <c r="BY7" s="42">
        <v>2.7221330000000004</v>
      </c>
      <c r="BZ7" s="42">
        <v>2.657864</v>
      </c>
      <c r="CA7" s="41">
        <v>2.8919999999999999</v>
      </c>
      <c r="CB7" s="41">
        <v>3.6248360000000002</v>
      </c>
      <c r="CC7" s="41">
        <v>3.153359</v>
      </c>
      <c r="CD7" s="41">
        <v>2.8526910000000001</v>
      </c>
      <c r="CE7" s="60">
        <f t="shared" si="3"/>
        <v>-9.5348483949972085E-2</v>
      </c>
      <c r="CF7" s="60">
        <f t="shared" si="4"/>
        <v>7.3302095216309038E-2</v>
      </c>
    </row>
    <row r="8" spans="1:84" x14ac:dyDescent="0.25">
      <c r="A8" s="32" t="s">
        <v>19</v>
      </c>
      <c r="B8" s="121">
        <v>7.2630000000000008</v>
      </c>
      <c r="C8" s="42">
        <v>0.92400000000000004</v>
      </c>
      <c r="D8" s="42">
        <v>5.758</v>
      </c>
      <c r="E8" s="42">
        <v>8.5650000000000013</v>
      </c>
      <c r="F8" s="42">
        <v>7.7139999999999995</v>
      </c>
      <c r="G8" s="122">
        <v>7.492</v>
      </c>
      <c r="H8" s="122">
        <v>8.6969999999999992</v>
      </c>
      <c r="I8" s="122">
        <v>10.459</v>
      </c>
      <c r="J8" s="122">
        <v>8.1310000000000002</v>
      </c>
      <c r="K8" s="42">
        <v>8.2890000000000015</v>
      </c>
      <c r="L8" s="42">
        <v>8.8450000000000006</v>
      </c>
      <c r="M8" s="42">
        <v>8.9920000000000009</v>
      </c>
      <c r="N8" s="42">
        <v>10.159000000000001</v>
      </c>
      <c r="O8" s="122">
        <v>11.067</v>
      </c>
      <c r="P8" s="122">
        <v>10.526</v>
      </c>
      <c r="Q8" s="122">
        <v>12.691000000000001</v>
      </c>
      <c r="R8" s="122">
        <v>13.451000000000002</v>
      </c>
      <c r="S8" s="42">
        <v>13.542</v>
      </c>
      <c r="T8" s="42">
        <v>14.087999999999999</v>
      </c>
      <c r="U8" s="42">
        <v>15.561000000000002</v>
      </c>
      <c r="V8" s="42">
        <v>13.463000000000001</v>
      </c>
      <c r="W8" s="122">
        <v>11.423000000000002</v>
      </c>
      <c r="X8" s="122">
        <v>13.074000000000002</v>
      </c>
      <c r="Y8" s="122">
        <v>14.730000000000002</v>
      </c>
      <c r="Z8" s="122">
        <v>16.14</v>
      </c>
      <c r="AA8" s="42">
        <v>14.478</v>
      </c>
      <c r="AB8" s="42">
        <v>17.939</v>
      </c>
      <c r="AC8" s="42">
        <v>21.324000000000002</v>
      </c>
      <c r="AD8" s="42">
        <v>22.904</v>
      </c>
      <c r="AE8" s="122">
        <v>20.759</v>
      </c>
      <c r="AF8" s="122">
        <v>18.268000000000001</v>
      </c>
      <c r="AG8" s="122">
        <v>20.77</v>
      </c>
      <c r="AH8" s="122">
        <v>18.244000000000003</v>
      </c>
      <c r="AI8" s="42">
        <v>19.289000000000005</v>
      </c>
      <c r="AJ8" s="42">
        <v>17.446028999999999</v>
      </c>
      <c r="AK8" s="42">
        <v>21.726530399999998</v>
      </c>
      <c r="AL8" s="42">
        <v>16.966619000000001</v>
      </c>
      <c r="AM8" s="41">
        <v>16.350656999999998</v>
      </c>
      <c r="AN8" s="41">
        <v>21.574081999999994</v>
      </c>
      <c r="AO8" s="41">
        <v>22.198062</v>
      </c>
      <c r="AP8" s="41">
        <v>26.031523</v>
      </c>
      <c r="AQ8" s="42">
        <v>24.346328</v>
      </c>
      <c r="AR8" s="42">
        <v>25.035074400000003</v>
      </c>
      <c r="AS8" s="42">
        <v>27.2884347</v>
      </c>
      <c r="AT8" s="42">
        <v>24.657057999999999</v>
      </c>
      <c r="AU8" s="41">
        <v>24.191993</v>
      </c>
      <c r="AV8" s="41">
        <v>25.320437000000002</v>
      </c>
      <c r="AW8" s="41">
        <v>25.380678999999997</v>
      </c>
      <c r="AX8" s="41">
        <v>23.120329000000002</v>
      </c>
      <c r="AY8" s="42">
        <v>17.372970999999996</v>
      </c>
      <c r="AZ8" s="42">
        <v>16.334177999999998</v>
      </c>
      <c r="BA8" s="42">
        <v>15.962430999999999</v>
      </c>
      <c r="BB8" s="42">
        <v>14.238329999999999</v>
      </c>
      <c r="BC8" s="122">
        <v>14.853505999999999</v>
      </c>
      <c r="BD8" s="122">
        <v>13.438087999999999</v>
      </c>
      <c r="BE8" s="122">
        <v>15.936733999999998</v>
      </c>
      <c r="BF8" s="122">
        <v>17.342313000000001</v>
      </c>
      <c r="BG8" s="42">
        <v>16.804641999999998</v>
      </c>
      <c r="BH8" s="42">
        <v>15.816382000000001</v>
      </c>
      <c r="BI8" s="42">
        <v>22.241596999999999</v>
      </c>
      <c r="BJ8" s="42">
        <v>23.356000000000002</v>
      </c>
      <c r="BK8" s="122">
        <v>22.253</v>
      </c>
      <c r="BL8" s="122">
        <v>22.808</v>
      </c>
      <c r="BM8" s="122">
        <v>22.214613999999997</v>
      </c>
      <c r="BN8" s="122">
        <v>21.965263999999998</v>
      </c>
      <c r="BO8" s="42">
        <v>23.761346</v>
      </c>
      <c r="BP8" s="42">
        <v>26.265999999999998</v>
      </c>
      <c r="BQ8" s="42">
        <v>27.838999999999999</v>
      </c>
      <c r="BR8" s="42">
        <v>24.291</v>
      </c>
      <c r="BS8" s="41">
        <v>23.535</v>
      </c>
      <c r="BT8" s="41">
        <v>23.337040999999999</v>
      </c>
      <c r="BU8" s="41">
        <v>22.552</v>
      </c>
      <c r="BV8" s="41">
        <v>23.271999999999998</v>
      </c>
      <c r="BW8" s="42">
        <v>25.182067</v>
      </c>
      <c r="BX8" s="42">
        <v>41.563613000000004</v>
      </c>
      <c r="BY8" s="42">
        <v>88.016428000000005</v>
      </c>
      <c r="BZ8" s="42">
        <v>90.891544999999994</v>
      </c>
      <c r="CA8" s="41">
        <v>96.075000000000003</v>
      </c>
      <c r="CB8" s="41">
        <v>91.815470999999988</v>
      </c>
      <c r="CC8" s="41">
        <v>82.789044000000004</v>
      </c>
      <c r="CD8" s="41">
        <v>85.749429000000006</v>
      </c>
      <c r="CE8" s="60">
        <f t="shared" si="3"/>
        <v>3.5758173509045532E-2</v>
      </c>
      <c r="CF8" s="60">
        <f t="shared" si="4"/>
        <v>-5.6574195102525593E-2</v>
      </c>
    </row>
    <row r="9" spans="1:84" x14ac:dyDescent="0.25">
      <c r="A9" s="32" t="s">
        <v>20</v>
      </c>
      <c r="B9" s="121">
        <v>0.9820000000000001</v>
      </c>
      <c r="C9" s="42">
        <v>0</v>
      </c>
      <c r="D9" s="42">
        <v>1.0550000000000002</v>
      </c>
      <c r="E9" s="42">
        <v>1.2790000000000001</v>
      </c>
      <c r="F9" s="42">
        <v>1.216</v>
      </c>
      <c r="G9" s="122">
        <v>1.3560000000000001</v>
      </c>
      <c r="H9" s="122">
        <v>1.734</v>
      </c>
      <c r="I9" s="122">
        <v>1.179</v>
      </c>
      <c r="J9" s="122">
        <v>1.206</v>
      </c>
      <c r="K9" s="42">
        <v>1.2350000000000001</v>
      </c>
      <c r="L9" s="42">
        <v>1.3170000000000002</v>
      </c>
      <c r="M9" s="42">
        <v>1.3260000000000001</v>
      </c>
      <c r="N9" s="42">
        <v>1.2000000000000002</v>
      </c>
      <c r="O9" s="122">
        <v>1.3920000000000001</v>
      </c>
      <c r="P9" s="122">
        <v>1.448</v>
      </c>
      <c r="Q9" s="122">
        <v>1.706</v>
      </c>
      <c r="R9" s="122">
        <v>2.0840000000000001</v>
      </c>
      <c r="S9" s="42">
        <v>2.4989999999999997</v>
      </c>
      <c r="T9" s="42">
        <v>2.1960000000000002</v>
      </c>
      <c r="U9" s="42">
        <v>1.9489999999999998</v>
      </c>
      <c r="V9" s="42">
        <v>1.8980000000000001</v>
      </c>
      <c r="W9" s="122">
        <v>2.1</v>
      </c>
      <c r="X9" s="122">
        <v>2.34</v>
      </c>
      <c r="Y9" s="122">
        <v>2.92</v>
      </c>
      <c r="Z9" s="122">
        <v>2.8660000000000001</v>
      </c>
      <c r="AA9" s="42">
        <v>3.2330000000000001</v>
      </c>
      <c r="AB9" s="42">
        <v>3.125</v>
      </c>
      <c r="AC9" s="42">
        <v>3.7720000000000002</v>
      </c>
      <c r="AD9" s="42">
        <v>4.077</v>
      </c>
      <c r="AE9" s="122">
        <v>3.883</v>
      </c>
      <c r="AF9" s="122">
        <v>3.585</v>
      </c>
      <c r="AG9" s="122">
        <v>4.1580000000000004</v>
      </c>
      <c r="AH9" s="122">
        <v>4.4050000000000011</v>
      </c>
      <c r="AI9" s="42">
        <v>5.1800000000000006</v>
      </c>
      <c r="AJ9" s="42">
        <v>4.9822250000000006</v>
      </c>
      <c r="AK9" s="42">
        <v>4.5216457999999999</v>
      </c>
      <c r="AL9" s="42">
        <v>4.4318709999999992</v>
      </c>
      <c r="AM9" s="41">
        <v>4.4275209999999996</v>
      </c>
      <c r="AN9" s="41">
        <v>4.5950049999999996</v>
      </c>
      <c r="AO9" s="41">
        <v>4.4979309999999995</v>
      </c>
      <c r="AP9" s="41">
        <v>3.8305629999999997</v>
      </c>
      <c r="AQ9" s="42">
        <v>3.8528279999999997</v>
      </c>
      <c r="AR9" s="42">
        <v>3.1149629999999995</v>
      </c>
      <c r="AS9" s="42">
        <v>3.7779829999999999</v>
      </c>
      <c r="AT9" s="42">
        <v>3.448248</v>
      </c>
      <c r="AU9" s="41">
        <v>3.0268380000000001</v>
      </c>
      <c r="AV9" s="41">
        <v>3.2794610000000004</v>
      </c>
      <c r="AW9" s="41">
        <v>3.1972789999999995</v>
      </c>
      <c r="AX9" s="41">
        <v>3.6885939999999997</v>
      </c>
      <c r="AY9" s="42">
        <v>3.5857939999999999</v>
      </c>
      <c r="AZ9" s="42">
        <v>4.4518420000000001</v>
      </c>
      <c r="BA9" s="42">
        <v>3.8427119999999997</v>
      </c>
      <c r="BB9" s="42">
        <v>3.8337019999999997</v>
      </c>
      <c r="BC9" s="122">
        <v>4.373373</v>
      </c>
      <c r="BD9" s="122">
        <v>4.2650190000000006</v>
      </c>
      <c r="BE9" s="122">
        <v>4.9144880000000004</v>
      </c>
      <c r="BF9" s="122">
        <v>4.8638190000000003</v>
      </c>
      <c r="BG9" s="42">
        <v>4.5400320000000001</v>
      </c>
      <c r="BH9" s="42">
        <v>3.1816879999999998</v>
      </c>
      <c r="BI9" s="42">
        <v>3.7592729999999999</v>
      </c>
      <c r="BJ9" s="42">
        <v>4.2320000000000002</v>
      </c>
      <c r="BK9" s="122">
        <v>3.8420000000000001</v>
      </c>
      <c r="BL9" s="122">
        <v>4.0060000000000002</v>
      </c>
      <c r="BM9" s="122">
        <v>2.805015</v>
      </c>
      <c r="BN9" s="122">
        <v>3.9672339999999995</v>
      </c>
      <c r="BO9" s="42">
        <v>4.3343569999999998</v>
      </c>
      <c r="BP9" s="42">
        <v>5.0730000000000004</v>
      </c>
      <c r="BQ9" s="42">
        <v>5.2759999999999998</v>
      </c>
      <c r="BR9" s="42">
        <v>4.0069999999999997</v>
      </c>
      <c r="BS9" s="41">
        <v>4.6760000000000002</v>
      </c>
      <c r="BT9" s="41">
        <v>3.5949389999999997</v>
      </c>
      <c r="BU9" s="41">
        <v>4.74</v>
      </c>
      <c r="BV9" s="41">
        <v>4.2480000000000002</v>
      </c>
      <c r="BW9" s="42">
        <v>3.8005719999999994</v>
      </c>
      <c r="BX9" s="42">
        <v>5.6063750000000008</v>
      </c>
      <c r="BY9" s="42">
        <v>10.226153999999999</v>
      </c>
      <c r="BZ9" s="42">
        <v>11.022000999999999</v>
      </c>
      <c r="CA9" s="41">
        <v>11.439</v>
      </c>
      <c r="CB9" s="41">
        <v>12.309752</v>
      </c>
      <c r="CC9" s="41">
        <v>12.144728000000001</v>
      </c>
      <c r="CD9" s="41">
        <v>12.081564</v>
      </c>
      <c r="CE9" s="60">
        <f t="shared" si="3"/>
        <v>-5.2009398646063465E-3</v>
      </c>
      <c r="CF9" s="60">
        <f t="shared" si="4"/>
        <v>9.6131637077514487E-2</v>
      </c>
    </row>
    <row r="10" spans="1:84" x14ac:dyDescent="0.25">
      <c r="A10" s="32" t="s">
        <v>21</v>
      </c>
      <c r="B10" s="121">
        <v>5.0880000000000001</v>
      </c>
      <c r="C10" s="42">
        <v>0</v>
      </c>
      <c r="D10" s="42">
        <v>6.0420000000000007</v>
      </c>
      <c r="E10" s="42">
        <v>6.9359999999999999</v>
      </c>
      <c r="F10" s="42">
        <v>4.3690000000000007</v>
      </c>
      <c r="G10" s="122">
        <v>4.71</v>
      </c>
      <c r="H10" s="122">
        <v>4.6290000000000013</v>
      </c>
      <c r="I10" s="122">
        <v>3.7650000000000001</v>
      </c>
      <c r="J10" s="122">
        <v>3.8119999999999998</v>
      </c>
      <c r="K10" s="42">
        <v>4.1630000000000003</v>
      </c>
      <c r="L10" s="42">
        <v>4.226</v>
      </c>
      <c r="M10" s="42">
        <v>4.0649999999999995</v>
      </c>
      <c r="N10" s="42">
        <v>4.9790000000000001</v>
      </c>
      <c r="O10" s="122">
        <v>6.9270000000000005</v>
      </c>
      <c r="P10" s="122">
        <v>7.3680000000000003</v>
      </c>
      <c r="Q10" s="122">
        <v>6.4059999999999997</v>
      </c>
      <c r="R10" s="122">
        <v>5.0199999999999996</v>
      </c>
      <c r="S10" s="42">
        <v>4.6960000000000006</v>
      </c>
      <c r="T10" s="42">
        <v>7.899</v>
      </c>
      <c r="U10" s="42">
        <v>6.0140000000000002</v>
      </c>
      <c r="V10" s="42">
        <v>8.4510000000000005</v>
      </c>
      <c r="W10" s="122">
        <v>5.4809999999999999</v>
      </c>
      <c r="X10" s="122">
        <v>7.944</v>
      </c>
      <c r="Y10" s="122">
        <v>15.874000000000001</v>
      </c>
      <c r="Z10" s="122">
        <v>14.411999999999999</v>
      </c>
      <c r="AA10" s="42">
        <v>19.600999999999999</v>
      </c>
      <c r="AB10" s="42">
        <v>18.962000000000003</v>
      </c>
      <c r="AC10" s="42">
        <v>27.865000000000002</v>
      </c>
      <c r="AD10" s="42">
        <v>33.626999999999995</v>
      </c>
      <c r="AE10" s="122">
        <v>26.075000000000003</v>
      </c>
      <c r="AF10" s="122">
        <v>25.161000000000001</v>
      </c>
      <c r="AG10" s="122">
        <v>24.525000000000002</v>
      </c>
      <c r="AH10" s="122">
        <v>21.355</v>
      </c>
      <c r="AI10" s="42">
        <v>21.422000000000001</v>
      </c>
      <c r="AJ10" s="42">
        <v>19.894000000000002</v>
      </c>
      <c r="AK10" s="42">
        <v>8.866778</v>
      </c>
      <c r="AL10" s="42">
        <v>6.432466999999999</v>
      </c>
      <c r="AM10" s="41">
        <v>6.8366740000000004</v>
      </c>
      <c r="AN10" s="41">
        <v>7.1440780000000004</v>
      </c>
      <c r="AO10" s="41">
        <v>7.937716</v>
      </c>
      <c r="AP10" s="41">
        <v>6.3855549999999992</v>
      </c>
      <c r="AQ10" s="42">
        <v>7.6315563799999993</v>
      </c>
      <c r="AR10" s="42">
        <v>6.1684590999999989</v>
      </c>
      <c r="AS10" s="42">
        <v>6.0589628599999994</v>
      </c>
      <c r="AT10" s="42">
        <v>6.814629</v>
      </c>
      <c r="AU10" s="41">
        <v>6.6381160000000001</v>
      </c>
      <c r="AV10" s="41">
        <v>6.9478380000000008</v>
      </c>
      <c r="AW10" s="41">
        <v>8.8258829999999993</v>
      </c>
      <c r="AX10" s="41">
        <v>10.316369999999999</v>
      </c>
      <c r="AY10" s="42">
        <v>13.621344999999998</v>
      </c>
      <c r="AZ10" s="42">
        <v>9.1429129999999983</v>
      </c>
      <c r="BA10" s="42">
        <v>7.8664589999999999</v>
      </c>
      <c r="BB10" s="42">
        <v>4.6443449999999995</v>
      </c>
      <c r="BC10" s="122">
        <v>6.0647589999999996</v>
      </c>
      <c r="BD10" s="122">
        <v>5.5488379999999999</v>
      </c>
      <c r="BE10" s="122">
        <v>6.823637999999999</v>
      </c>
      <c r="BF10" s="122">
        <v>5.0847079999999991</v>
      </c>
      <c r="BG10" s="42">
        <v>4.8468419999999997</v>
      </c>
      <c r="BH10" s="42">
        <v>5.9758109999999993</v>
      </c>
      <c r="BI10" s="42">
        <v>8.0699649999999998</v>
      </c>
      <c r="BJ10" s="42">
        <v>6.109</v>
      </c>
      <c r="BK10" s="122">
        <v>4.33</v>
      </c>
      <c r="BL10" s="122">
        <v>7.8970000000000002</v>
      </c>
      <c r="BM10" s="122">
        <v>9.3588629999999995</v>
      </c>
      <c r="BN10" s="122">
        <v>7.3472310000000007</v>
      </c>
      <c r="BO10" s="42">
        <v>8.7285939999999993</v>
      </c>
      <c r="BP10" s="42">
        <v>8.3209999999999997</v>
      </c>
      <c r="BQ10" s="42">
        <v>5.0730000000000004</v>
      </c>
      <c r="BR10" s="42">
        <v>6.7960000000000003</v>
      </c>
      <c r="BS10" s="41">
        <v>5.69</v>
      </c>
      <c r="BT10" s="41">
        <v>6.2209559999999993</v>
      </c>
      <c r="BU10" s="41">
        <v>6.57</v>
      </c>
      <c r="BV10" s="41">
        <v>5.2809999999999997</v>
      </c>
      <c r="BW10" s="42">
        <v>4.7793629999999991</v>
      </c>
      <c r="BX10" s="42">
        <v>3.1863450000000002</v>
      </c>
      <c r="BY10" s="42">
        <v>2.3859909999999998</v>
      </c>
      <c r="BZ10" s="42">
        <v>1.8349809999999998</v>
      </c>
      <c r="CA10" s="41">
        <v>2.645</v>
      </c>
      <c r="CB10" s="41">
        <v>3.0662200000000004</v>
      </c>
      <c r="CC10" s="41">
        <v>3.1202459999999999</v>
      </c>
      <c r="CD10" s="41">
        <v>4.7816070000000002</v>
      </c>
      <c r="CE10" s="60">
        <f t="shared" si="3"/>
        <v>0.53244551871871648</v>
      </c>
      <c r="CF10" s="60">
        <f t="shared" si="4"/>
        <v>1.6058073625830462</v>
      </c>
    </row>
    <row r="11" spans="1:84" x14ac:dyDescent="0.25">
      <c r="A11" s="32" t="s">
        <v>22</v>
      </c>
      <c r="B11" s="121">
        <v>0</v>
      </c>
      <c r="C11" s="42">
        <v>0</v>
      </c>
      <c r="D11" s="42">
        <v>0</v>
      </c>
      <c r="E11" s="42">
        <v>0</v>
      </c>
      <c r="F11" s="42">
        <v>0</v>
      </c>
      <c r="G11" s="122">
        <v>0</v>
      </c>
      <c r="H11" s="122">
        <v>0</v>
      </c>
      <c r="I11" s="122">
        <v>0</v>
      </c>
      <c r="J11" s="122">
        <v>0</v>
      </c>
      <c r="K11" s="42">
        <v>0</v>
      </c>
      <c r="L11" s="42">
        <v>0</v>
      </c>
      <c r="M11" s="42">
        <v>0</v>
      </c>
      <c r="N11" s="42">
        <v>0</v>
      </c>
      <c r="O11" s="122">
        <v>0</v>
      </c>
      <c r="P11" s="122">
        <v>0</v>
      </c>
      <c r="Q11" s="122">
        <v>0</v>
      </c>
      <c r="R11" s="122">
        <v>0</v>
      </c>
      <c r="S11" s="42">
        <v>0.34</v>
      </c>
      <c r="T11" s="42">
        <v>0.23200000000000001</v>
      </c>
      <c r="U11" s="42">
        <v>0.309</v>
      </c>
      <c r="V11" s="42">
        <v>0.22600000000000001</v>
      </c>
      <c r="W11" s="122">
        <v>0.151</v>
      </c>
      <c r="X11" s="122">
        <v>0.222</v>
      </c>
      <c r="Y11" s="122">
        <v>0.42600000000000005</v>
      </c>
      <c r="Z11" s="122">
        <v>0.60899999999999999</v>
      </c>
      <c r="AA11" s="42">
        <v>0.621</v>
      </c>
      <c r="AB11" s="42">
        <v>0.23200000000000001</v>
      </c>
      <c r="AC11" s="42">
        <v>1.333</v>
      </c>
      <c r="AD11" s="42">
        <v>1.165</v>
      </c>
      <c r="AE11" s="122">
        <v>0.69200000000000006</v>
      </c>
      <c r="AF11" s="122">
        <v>0.51900000000000002</v>
      </c>
      <c r="AG11" s="122">
        <v>0.78900000000000003</v>
      </c>
      <c r="AH11" s="122">
        <v>0.89900000000000002</v>
      </c>
      <c r="AI11" s="42">
        <v>0.67300000000000004</v>
      </c>
      <c r="AJ11" s="42">
        <v>0.61099999999999999</v>
      </c>
      <c r="AK11" s="42">
        <v>0.78</v>
      </c>
      <c r="AL11" s="42">
        <v>0</v>
      </c>
      <c r="AM11" s="41">
        <v>0</v>
      </c>
      <c r="AN11" s="41">
        <v>0</v>
      </c>
      <c r="AO11" s="41">
        <v>0</v>
      </c>
      <c r="AP11" s="41">
        <v>0</v>
      </c>
      <c r="AQ11" s="42">
        <v>0</v>
      </c>
      <c r="AR11" s="42">
        <v>0</v>
      </c>
      <c r="AS11" s="42">
        <v>0</v>
      </c>
      <c r="AT11" s="42">
        <v>0</v>
      </c>
      <c r="AU11" s="41">
        <v>0</v>
      </c>
      <c r="AV11" s="41">
        <v>0</v>
      </c>
      <c r="AW11" s="41">
        <v>0</v>
      </c>
      <c r="AX11" s="41">
        <v>0</v>
      </c>
      <c r="AY11" s="42">
        <v>0</v>
      </c>
      <c r="AZ11" s="42">
        <v>0</v>
      </c>
      <c r="BA11" s="42">
        <v>0</v>
      </c>
      <c r="BB11" s="42">
        <v>0</v>
      </c>
      <c r="BC11" s="122">
        <v>0</v>
      </c>
      <c r="BD11" s="122">
        <v>0</v>
      </c>
      <c r="BE11" s="122">
        <v>4.7E-2</v>
      </c>
      <c r="BF11" s="122">
        <v>4.3000000000000003E-2</v>
      </c>
      <c r="BG11" s="42">
        <v>3.9E-2</v>
      </c>
      <c r="BH11" s="42">
        <v>0</v>
      </c>
      <c r="BI11" s="42">
        <v>0.31900000000000001</v>
      </c>
      <c r="BJ11" s="42">
        <v>0.313</v>
      </c>
      <c r="BK11" s="122">
        <v>0.36399999999999999</v>
      </c>
      <c r="BL11" s="122">
        <v>0.45500000000000002</v>
      </c>
      <c r="BM11" s="122">
        <v>0.629</v>
      </c>
      <c r="BN11" s="122">
        <v>1.5510000000000002</v>
      </c>
      <c r="BO11" s="42">
        <v>0.55600000000000005</v>
      </c>
      <c r="BP11" s="42">
        <v>0.88700000000000001</v>
      </c>
      <c r="BQ11" s="42">
        <v>1.1779999999999999</v>
      </c>
      <c r="BR11" s="42">
        <v>2.9119999999999999</v>
      </c>
      <c r="BS11" s="41">
        <v>3.6779999999999999</v>
      </c>
      <c r="BT11" s="41">
        <v>3.5250000000000004</v>
      </c>
      <c r="BU11" s="41">
        <v>1.67</v>
      </c>
      <c r="BV11" s="41">
        <v>2.964</v>
      </c>
      <c r="BW11" s="42">
        <v>2.1</v>
      </c>
      <c r="BX11" s="42">
        <v>2.0569999999999999</v>
      </c>
      <c r="BY11" s="42">
        <v>1.907</v>
      </c>
      <c r="BZ11" s="42">
        <v>3.0030000000000001</v>
      </c>
      <c r="CA11" s="41">
        <v>3.6070000000000002</v>
      </c>
      <c r="CB11" s="41">
        <v>2.915</v>
      </c>
      <c r="CC11" s="41">
        <v>2.423</v>
      </c>
      <c r="CD11" s="41">
        <v>3.5750000000000002</v>
      </c>
      <c r="CE11" s="60">
        <f t="shared" si="3"/>
        <v>0.47544366487825007</v>
      </c>
      <c r="CF11" s="60">
        <f t="shared" si="4"/>
        <v>0.19047619047619047</v>
      </c>
    </row>
    <row r="12" spans="1:84" x14ac:dyDescent="0.25">
      <c r="A12" s="33" t="s">
        <v>23</v>
      </c>
      <c r="B12" s="123">
        <v>43.954999999999998</v>
      </c>
      <c r="C12" s="44">
        <v>17.010999999999999</v>
      </c>
      <c r="D12" s="44">
        <v>44.513000000000005</v>
      </c>
      <c r="E12" s="44">
        <v>74.807999999999993</v>
      </c>
      <c r="F12" s="44">
        <v>73.507000000000005</v>
      </c>
      <c r="G12" s="124">
        <v>75.554000000000002</v>
      </c>
      <c r="H12" s="124">
        <v>78.742000000000004</v>
      </c>
      <c r="I12" s="124">
        <v>79.01700000000001</v>
      </c>
      <c r="J12" s="124">
        <v>79.820000000000007</v>
      </c>
      <c r="K12" s="44">
        <v>79.132000000000005</v>
      </c>
      <c r="L12" s="44">
        <v>66.657000000000011</v>
      </c>
      <c r="M12" s="44">
        <v>66.106999999999999</v>
      </c>
      <c r="N12" s="44">
        <v>77.88900000000001</v>
      </c>
      <c r="O12" s="124">
        <v>78.454000000000008</v>
      </c>
      <c r="P12" s="124">
        <v>81.408999999999992</v>
      </c>
      <c r="Q12" s="124">
        <v>83.513000000000005</v>
      </c>
      <c r="R12" s="124">
        <v>86.878</v>
      </c>
      <c r="S12" s="44">
        <v>89.491</v>
      </c>
      <c r="T12" s="44">
        <v>89.454000000000008</v>
      </c>
      <c r="U12" s="44">
        <v>89.284000000000006</v>
      </c>
      <c r="V12" s="44">
        <v>98.44</v>
      </c>
      <c r="W12" s="124">
        <v>105.378</v>
      </c>
      <c r="X12" s="124">
        <v>106.452</v>
      </c>
      <c r="Y12" s="124">
        <v>112.27800000000001</v>
      </c>
      <c r="Z12" s="124">
        <v>130.506</v>
      </c>
      <c r="AA12" s="44">
        <v>134.82</v>
      </c>
      <c r="AB12" s="44">
        <v>146.28399999999999</v>
      </c>
      <c r="AC12" s="44">
        <v>153.86800000000002</v>
      </c>
      <c r="AD12" s="44">
        <v>157.321</v>
      </c>
      <c r="AE12" s="124">
        <v>169.077</v>
      </c>
      <c r="AF12" s="124">
        <v>165.28700000000003</v>
      </c>
      <c r="AG12" s="124">
        <v>169.10599999999999</v>
      </c>
      <c r="AH12" s="124">
        <v>170.18400000000003</v>
      </c>
      <c r="AI12" s="44">
        <v>171.029</v>
      </c>
      <c r="AJ12" s="44">
        <v>169.17882699999998</v>
      </c>
      <c r="AK12" s="44">
        <v>173.47755701</v>
      </c>
      <c r="AL12" s="44">
        <v>188.69677000000001</v>
      </c>
      <c r="AM12" s="43">
        <v>195.866896</v>
      </c>
      <c r="AN12" s="43">
        <v>193.33711099999999</v>
      </c>
      <c r="AO12" s="43">
        <v>188.15908200000001</v>
      </c>
      <c r="AP12" s="43">
        <v>176.44627619999997</v>
      </c>
      <c r="AQ12" s="44">
        <v>174.06479910000002</v>
      </c>
      <c r="AR12" s="44">
        <v>173.9719691</v>
      </c>
      <c r="AS12" s="44">
        <v>206.16394729999999</v>
      </c>
      <c r="AT12" s="44">
        <v>221.183345</v>
      </c>
      <c r="AU12" s="43">
        <v>218.63012400000002</v>
      </c>
      <c r="AV12" s="43">
        <v>245.40784499999998</v>
      </c>
      <c r="AW12" s="43">
        <v>245.70669899999999</v>
      </c>
      <c r="AX12" s="43">
        <v>259.272719</v>
      </c>
      <c r="AY12" s="44">
        <v>260.96922000000001</v>
      </c>
      <c r="AZ12" s="44">
        <v>263.220752</v>
      </c>
      <c r="BA12" s="44">
        <v>253.89035000000001</v>
      </c>
      <c r="BB12" s="44">
        <v>271.60809699999999</v>
      </c>
      <c r="BC12" s="124">
        <v>273.19285170000001</v>
      </c>
      <c r="BD12" s="124">
        <v>280.81862530000001</v>
      </c>
      <c r="BE12" s="124">
        <v>267.54176139999998</v>
      </c>
      <c r="BF12" s="124">
        <v>265.70625489999998</v>
      </c>
      <c r="BG12" s="44">
        <v>261.58398654999996</v>
      </c>
      <c r="BH12" s="44">
        <v>255.29435029999999</v>
      </c>
      <c r="BI12" s="44">
        <v>256.94641299999995</v>
      </c>
      <c r="BJ12" s="44">
        <v>242.06100000000001</v>
      </c>
      <c r="BK12" s="124">
        <v>250.46700000000001</v>
      </c>
      <c r="BL12" s="124">
        <v>242.38</v>
      </c>
      <c r="BM12" s="124">
        <v>256.41686600000003</v>
      </c>
      <c r="BN12" s="124">
        <v>276.74400499999996</v>
      </c>
      <c r="BO12" s="44">
        <v>270.69014499999997</v>
      </c>
      <c r="BP12" s="44">
        <v>260.32499999999999</v>
      </c>
      <c r="BQ12" s="44">
        <v>262.09800000000001</v>
      </c>
      <c r="BR12" s="44">
        <v>265.625</v>
      </c>
      <c r="BS12" s="43">
        <v>256.77699999999999</v>
      </c>
      <c r="BT12" s="43">
        <v>268.14711599999998</v>
      </c>
      <c r="BU12" s="43">
        <v>265.13499999999999</v>
      </c>
      <c r="BV12" s="43">
        <v>266.73099999999999</v>
      </c>
      <c r="BW12" s="44">
        <v>261.84010599999999</v>
      </c>
      <c r="BX12" s="44">
        <v>289.54425500000002</v>
      </c>
      <c r="BY12" s="44">
        <v>261.22000600000001</v>
      </c>
      <c r="BZ12" s="44">
        <v>266.64095399999997</v>
      </c>
      <c r="CA12" s="43">
        <v>265.60300000000001</v>
      </c>
      <c r="CB12" s="43">
        <v>263.54630099999997</v>
      </c>
      <c r="CC12" s="43">
        <v>265.15633699999995</v>
      </c>
      <c r="CD12" s="43">
        <v>284.35357900000002</v>
      </c>
      <c r="CE12" s="60">
        <f t="shared" si="3"/>
        <v>7.2399710364078773E-2</v>
      </c>
      <c r="CF12" s="60">
        <f t="shared" si="4"/>
        <v>6.6428748976048446E-2</v>
      </c>
    </row>
    <row r="13" spans="1:84" x14ac:dyDescent="0.25">
      <c r="A13" s="32" t="s">
        <v>24</v>
      </c>
      <c r="B13" s="121">
        <v>43.954999999999998</v>
      </c>
      <c r="C13" s="42">
        <v>17.010999999999999</v>
      </c>
      <c r="D13" s="42">
        <v>44.513000000000005</v>
      </c>
      <c r="E13" s="42">
        <v>72.974000000000004</v>
      </c>
      <c r="F13" s="42">
        <v>71.323999999999998</v>
      </c>
      <c r="G13" s="122">
        <v>73.197000000000003</v>
      </c>
      <c r="H13" s="122">
        <v>76.064000000000007</v>
      </c>
      <c r="I13" s="122">
        <v>75.935000000000002</v>
      </c>
      <c r="J13" s="122">
        <v>76.847000000000008</v>
      </c>
      <c r="K13" s="42">
        <v>76.084999999999994</v>
      </c>
      <c r="L13" s="42">
        <v>63.433000000000007</v>
      </c>
      <c r="M13" s="42">
        <v>63.161999999999999</v>
      </c>
      <c r="N13" s="42">
        <v>74.944000000000017</v>
      </c>
      <c r="O13" s="122">
        <v>75.482000000000014</v>
      </c>
      <c r="P13" s="122">
        <v>75.09</v>
      </c>
      <c r="Q13" s="122">
        <v>77.075000000000003</v>
      </c>
      <c r="R13" s="122">
        <v>80.341999999999999</v>
      </c>
      <c r="S13" s="42">
        <v>82.114000000000004</v>
      </c>
      <c r="T13" s="42">
        <v>81.38</v>
      </c>
      <c r="U13" s="42">
        <v>80.876999999999995</v>
      </c>
      <c r="V13" s="42">
        <v>89.387</v>
      </c>
      <c r="W13" s="122">
        <v>95.736999999999995</v>
      </c>
      <c r="X13" s="122">
        <v>96.222000000000008</v>
      </c>
      <c r="Y13" s="122">
        <v>100.961</v>
      </c>
      <c r="Z13" s="122">
        <v>118.386</v>
      </c>
      <c r="AA13" s="42">
        <v>122.495</v>
      </c>
      <c r="AB13" s="42">
        <v>133.87700000000001</v>
      </c>
      <c r="AC13" s="42">
        <v>142.125</v>
      </c>
      <c r="AD13" s="42">
        <v>146.18599999999998</v>
      </c>
      <c r="AE13" s="122">
        <v>158.26599999999999</v>
      </c>
      <c r="AF13" s="122">
        <v>154.71300000000002</v>
      </c>
      <c r="AG13" s="122">
        <v>160.02499999999998</v>
      </c>
      <c r="AH13" s="122">
        <v>161.68000000000004</v>
      </c>
      <c r="AI13" s="42">
        <v>163.06899999999999</v>
      </c>
      <c r="AJ13" s="42">
        <v>164.03465599999998</v>
      </c>
      <c r="AK13" s="42">
        <v>168.33901400000002</v>
      </c>
      <c r="AL13" s="42">
        <v>184.16374400000001</v>
      </c>
      <c r="AM13" s="41">
        <v>191.83275600000002</v>
      </c>
      <c r="AN13" s="41">
        <v>189.81113099999999</v>
      </c>
      <c r="AO13" s="41">
        <v>185.098512</v>
      </c>
      <c r="AP13" s="41">
        <v>173.71088919999997</v>
      </c>
      <c r="AQ13" s="42">
        <v>171.60378609999998</v>
      </c>
      <c r="AR13" s="42">
        <v>171.81304410000001</v>
      </c>
      <c r="AS13" s="42">
        <v>204.29140129999999</v>
      </c>
      <c r="AT13" s="42">
        <v>219.50182100000001</v>
      </c>
      <c r="AU13" s="41">
        <v>217.13824299999999</v>
      </c>
      <c r="AV13" s="41">
        <v>244.04489499999997</v>
      </c>
      <c r="AW13" s="41">
        <v>244.58569199999999</v>
      </c>
      <c r="AX13" s="41">
        <v>258.19140999999996</v>
      </c>
      <c r="AY13" s="42">
        <v>259.38132200000001</v>
      </c>
      <c r="AZ13" s="42">
        <v>261.97800799999999</v>
      </c>
      <c r="BA13" s="42">
        <v>252.03776599999998</v>
      </c>
      <c r="BB13" s="42">
        <v>269.38577299999997</v>
      </c>
      <c r="BC13" s="122">
        <v>270.91893170000003</v>
      </c>
      <c r="BD13" s="122">
        <v>278.6433973</v>
      </c>
      <c r="BE13" s="122">
        <v>265.52922739999997</v>
      </c>
      <c r="BF13" s="122">
        <v>263.66923389999999</v>
      </c>
      <c r="BG13" s="42">
        <v>259.71259554999995</v>
      </c>
      <c r="BH13" s="42">
        <v>252.85415429999998</v>
      </c>
      <c r="BI13" s="42">
        <v>254.22682399999999</v>
      </c>
      <c r="BJ13" s="42">
        <v>239.10400000000001</v>
      </c>
      <c r="BK13" s="122">
        <v>246.38800000000001</v>
      </c>
      <c r="BL13" s="122">
        <v>238.16300000000001</v>
      </c>
      <c r="BM13" s="122">
        <v>251.73612900000001</v>
      </c>
      <c r="BN13" s="122">
        <v>271.71826099999998</v>
      </c>
      <c r="BO13" s="42">
        <v>263.43731600000001</v>
      </c>
      <c r="BP13" s="42">
        <v>253.41399999999999</v>
      </c>
      <c r="BQ13" s="42">
        <v>253.792</v>
      </c>
      <c r="BR13" s="42">
        <v>255.69399999999999</v>
      </c>
      <c r="BS13" s="41">
        <v>246.79900000000001</v>
      </c>
      <c r="BT13" s="41">
        <v>257.40833099999998</v>
      </c>
      <c r="BU13" s="41">
        <v>254.458</v>
      </c>
      <c r="BV13" s="41">
        <v>256.15899999999999</v>
      </c>
      <c r="BW13" s="42">
        <v>250.72177799999997</v>
      </c>
      <c r="BX13" s="42">
        <v>278.32126299999999</v>
      </c>
      <c r="BY13" s="42">
        <v>246.24072999999999</v>
      </c>
      <c r="BZ13" s="42">
        <v>250.34878799999998</v>
      </c>
      <c r="CA13" s="41">
        <v>248.928</v>
      </c>
      <c r="CB13" s="41">
        <v>246.838606</v>
      </c>
      <c r="CC13" s="41">
        <v>246.60316099999997</v>
      </c>
      <c r="CD13" s="41">
        <v>263.14908300000002</v>
      </c>
      <c r="CE13" s="60">
        <f t="shared" si="3"/>
        <v>6.7095336219149537E-2</v>
      </c>
      <c r="CF13" s="60">
        <f t="shared" si="4"/>
        <v>5.1129846092963893E-2</v>
      </c>
    </row>
    <row r="14" spans="1:84" ht="13" thickBot="1" x14ac:dyDescent="0.3">
      <c r="A14" s="32" t="s">
        <v>20</v>
      </c>
      <c r="B14" s="121">
        <v>3.327</v>
      </c>
      <c r="C14" s="42">
        <v>0</v>
      </c>
      <c r="D14" s="42">
        <v>3.54</v>
      </c>
      <c r="E14" s="42">
        <v>7.370000000000001</v>
      </c>
      <c r="F14" s="42">
        <v>7.6210000000000004</v>
      </c>
      <c r="G14" s="122">
        <v>7.9130000000000003</v>
      </c>
      <c r="H14" s="122">
        <v>10.84</v>
      </c>
      <c r="I14" s="122">
        <v>12.725000000000001</v>
      </c>
      <c r="J14" s="122">
        <v>12.213000000000001</v>
      </c>
      <c r="K14" s="42">
        <v>11.634</v>
      </c>
      <c r="L14" s="42">
        <v>10.304</v>
      </c>
      <c r="M14" s="42">
        <v>9.5500000000000007</v>
      </c>
      <c r="N14" s="42">
        <v>8.7940000000000005</v>
      </c>
      <c r="O14" s="122">
        <v>8.3009999999999984</v>
      </c>
      <c r="P14" s="122">
        <v>7.9369999999999994</v>
      </c>
      <c r="Q14" s="122">
        <v>8.2870000000000008</v>
      </c>
      <c r="R14" s="122">
        <v>7.5330000000000004</v>
      </c>
      <c r="S14" s="42">
        <v>7.8110000000000008</v>
      </c>
      <c r="T14" s="42">
        <v>7.8380000000000001</v>
      </c>
      <c r="U14" s="42">
        <v>7.3490000000000002</v>
      </c>
      <c r="V14" s="42">
        <v>7.0819999999999999</v>
      </c>
      <c r="W14" s="122">
        <v>7.05</v>
      </c>
      <c r="X14" s="122">
        <v>6.979000000000001</v>
      </c>
      <c r="Y14" s="122">
        <v>7.0330000000000013</v>
      </c>
      <c r="Z14" s="122">
        <v>8.0240000000000009</v>
      </c>
      <c r="AA14" s="42">
        <v>8.1340000000000003</v>
      </c>
      <c r="AB14" s="42">
        <v>7.99</v>
      </c>
      <c r="AC14" s="42">
        <v>8.2759999999999998</v>
      </c>
      <c r="AD14" s="42">
        <v>8.5469999999999988</v>
      </c>
      <c r="AE14" s="122">
        <v>8.2989999999999995</v>
      </c>
      <c r="AF14" s="122">
        <v>7.3090000000000002</v>
      </c>
      <c r="AG14" s="122">
        <v>7.0560000000000009</v>
      </c>
      <c r="AH14" s="122">
        <v>7.45</v>
      </c>
      <c r="AI14" s="42">
        <v>8.0960000000000001</v>
      </c>
      <c r="AJ14" s="42">
        <v>6.3390000000000013</v>
      </c>
      <c r="AK14" s="42">
        <v>6.5398160000000001</v>
      </c>
      <c r="AL14" s="42">
        <v>6.6211180000000009</v>
      </c>
      <c r="AM14" s="41">
        <v>6.4501099999999996</v>
      </c>
      <c r="AN14" s="41">
        <v>6.1814019999999994</v>
      </c>
      <c r="AO14" s="41">
        <v>6.3009299999999993</v>
      </c>
      <c r="AP14" s="41">
        <v>6.2107150000000004</v>
      </c>
      <c r="AQ14" s="42">
        <v>6.253267000000001</v>
      </c>
      <c r="AR14" s="42">
        <v>5.3715340000000005</v>
      </c>
      <c r="AS14" s="42">
        <v>5.778708</v>
      </c>
      <c r="AT14" s="42">
        <v>5.7979279999999997</v>
      </c>
      <c r="AU14" s="41">
        <v>5.6416980000000008</v>
      </c>
      <c r="AV14" s="41">
        <v>5.7448839999999999</v>
      </c>
      <c r="AW14" s="41">
        <v>6.3186209999999994</v>
      </c>
      <c r="AX14" s="41">
        <v>6.6252859999999991</v>
      </c>
      <c r="AY14" s="42">
        <v>6.5112750000000004</v>
      </c>
      <c r="AZ14" s="42">
        <v>7.8426659999999995</v>
      </c>
      <c r="BA14" s="42">
        <v>5.9746059999999996</v>
      </c>
      <c r="BB14" s="42">
        <v>5.5623089999999999</v>
      </c>
      <c r="BC14" s="122">
        <v>5.3026259999999992</v>
      </c>
      <c r="BD14" s="122">
        <v>5.2081559999999998</v>
      </c>
      <c r="BE14" s="122">
        <v>5.0266549999999999</v>
      </c>
      <c r="BF14" s="122">
        <v>4.972084999999999</v>
      </c>
      <c r="BG14" s="42">
        <v>5.0032109999999994</v>
      </c>
      <c r="BH14" s="42">
        <v>5.1042780000000008</v>
      </c>
      <c r="BI14" s="42">
        <v>5.1133799999999994</v>
      </c>
      <c r="BJ14" s="42">
        <v>5.99</v>
      </c>
      <c r="BK14" s="122">
        <v>5.827</v>
      </c>
      <c r="BL14" s="122">
        <v>6.0839999999999996</v>
      </c>
      <c r="BM14" s="122">
        <v>5.9408269999999996</v>
      </c>
      <c r="BN14" s="122">
        <v>6.0438289999999997</v>
      </c>
      <c r="BO14" s="42">
        <v>5.7785050000000009</v>
      </c>
      <c r="BP14" s="42">
        <v>5.226</v>
      </c>
      <c r="BQ14" s="42">
        <v>5.1859999999999999</v>
      </c>
      <c r="BR14" s="42">
        <v>5.3949999999999996</v>
      </c>
      <c r="BS14" s="41">
        <v>5.44</v>
      </c>
      <c r="BT14" s="41">
        <v>5.3498130000000002</v>
      </c>
      <c r="BU14" s="41">
        <v>5.2430000000000003</v>
      </c>
      <c r="BV14" s="41">
        <v>5.4950000000000001</v>
      </c>
      <c r="BW14" s="42">
        <v>6.0326849999999999</v>
      </c>
      <c r="BX14" s="42">
        <v>8.288848999999999</v>
      </c>
      <c r="BY14" s="42">
        <v>6.2472799999999999</v>
      </c>
      <c r="BZ14" s="42">
        <v>6.7027510000000001</v>
      </c>
      <c r="CA14" s="41">
        <v>6.7430000000000003</v>
      </c>
      <c r="CB14" s="41">
        <v>6.2117360000000001</v>
      </c>
      <c r="CC14" s="41">
        <v>6.0997760000000003</v>
      </c>
      <c r="CD14" s="41">
        <v>6.2186750000000002</v>
      </c>
      <c r="CE14" s="61">
        <f t="shared" si="3"/>
        <v>1.9492355129106409E-2</v>
      </c>
      <c r="CF14" s="61">
        <f t="shared" si="4"/>
        <v>-7.2220495733766654E-2</v>
      </c>
    </row>
    <row r="15" spans="1:84" ht="13" thickTop="1" x14ac:dyDescent="0.25">
      <c r="A15" s="32" t="s">
        <v>25</v>
      </c>
      <c r="B15" s="121">
        <v>0</v>
      </c>
      <c r="C15" s="42">
        <v>0</v>
      </c>
      <c r="D15" s="42">
        <v>0</v>
      </c>
      <c r="E15" s="42">
        <v>1.8340000000000001</v>
      </c>
      <c r="F15" s="42">
        <v>2.1830000000000003</v>
      </c>
      <c r="G15" s="122">
        <v>2.3570000000000002</v>
      </c>
      <c r="H15" s="122">
        <v>2.6779999999999999</v>
      </c>
      <c r="I15" s="122">
        <v>3.0820000000000003</v>
      </c>
      <c r="J15" s="122">
        <v>2.9730000000000003</v>
      </c>
      <c r="K15" s="42">
        <v>3.0470000000000002</v>
      </c>
      <c r="L15" s="42">
        <v>3.2240000000000002</v>
      </c>
      <c r="M15" s="42">
        <v>2.9450000000000003</v>
      </c>
      <c r="N15" s="42">
        <v>2.9450000000000003</v>
      </c>
      <c r="O15" s="122">
        <v>2.972</v>
      </c>
      <c r="P15" s="122">
        <v>6.3190000000000008</v>
      </c>
      <c r="Q15" s="122">
        <v>6.4380000000000006</v>
      </c>
      <c r="R15" s="122">
        <v>6.5360000000000005</v>
      </c>
      <c r="S15" s="42">
        <v>7.3769999999999998</v>
      </c>
      <c r="T15" s="42">
        <v>8.0739999999999998</v>
      </c>
      <c r="U15" s="42">
        <v>8.407</v>
      </c>
      <c r="V15" s="42">
        <v>9.0530000000000008</v>
      </c>
      <c r="W15" s="122">
        <v>9.641</v>
      </c>
      <c r="X15" s="122">
        <v>10.230000000000002</v>
      </c>
      <c r="Y15" s="122">
        <v>11.317</v>
      </c>
      <c r="Z15" s="122">
        <v>12.120000000000001</v>
      </c>
      <c r="AA15" s="42">
        <v>12.324999999999999</v>
      </c>
      <c r="AB15" s="42">
        <v>12.407</v>
      </c>
      <c r="AC15" s="42">
        <v>11.743000000000002</v>
      </c>
      <c r="AD15" s="42">
        <v>11.135000000000002</v>
      </c>
      <c r="AE15" s="122">
        <v>10.811</v>
      </c>
      <c r="AF15" s="122">
        <v>10.574000000000002</v>
      </c>
      <c r="AG15" s="122">
        <v>9.0810000000000013</v>
      </c>
      <c r="AH15" s="122">
        <v>8.5040000000000013</v>
      </c>
      <c r="AI15" s="42">
        <v>7.96</v>
      </c>
      <c r="AJ15" s="42">
        <v>5.144171</v>
      </c>
      <c r="AK15" s="42">
        <v>5.1385430100000002</v>
      </c>
      <c r="AL15" s="42">
        <v>4.5330259999999996</v>
      </c>
      <c r="AM15" s="41">
        <v>4.0341399999999998</v>
      </c>
      <c r="AN15" s="41">
        <v>3.5259799999999997</v>
      </c>
      <c r="AO15" s="41">
        <v>3.0605699999999998</v>
      </c>
      <c r="AP15" s="41">
        <v>2.7353869999999998</v>
      </c>
      <c r="AQ15" s="42">
        <v>2.4610129999999999</v>
      </c>
      <c r="AR15" s="42">
        <v>2.158925</v>
      </c>
      <c r="AS15" s="42">
        <v>1.8725459999999998</v>
      </c>
      <c r="AT15" s="42">
        <v>1.681524</v>
      </c>
      <c r="AU15" s="41">
        <v>1.4918809999999998</v>
      </c>
      <c r="AV15" s="41">
        <v>1.3629500000000001</v>
      </c>
      <c r="AW15" s="41">
        <v>1.1210070000000001</v>
      </c>
      <c r="AX15" s="41">
        <v>1.0813090000000001</v>
      </c>
      <c r="AY15" s="42">
        <v>1.587561</v>
      </c>
      <c r="AZ15" s="42">
        <v>1.2427439999999998</v>
      </c>
      <c r="BA15" s="42">
        <v>1.852584</v>
      </c>
      <c r="BB15" s="42">
        <v>2.222324</v>
      </c>
      <c r="BC15" s="122">
        <v>2.2739200000000004</v>
      </c>
      <c r="BD15" s="122">
        <v>2.1752279999999997</v>
      </c>
      <c r="BE15" s="122">
        <v>2.012534</v>
      </c>
      <c r="BF15" s="122">
        <v>2.0370209999999997</v>
      </c>
      <c r="BG15" s="42">
        <v>1.871391</v>
      </c>
      <c r="BH15" s="42">
        <v>2.4401959999999998</v>
      </c>
      <c r="BI15" s="42">
        <v>2.719589</v>
      </c>
      <c r="BJ15" s="42">
        <v>2.9569999999999999</v>
      </c>
      <c r="BK15" s="122">
        <v>4.08</v>
      </c>
      <c r="BL15" s="122">
        <v>4.2169999999999996</v>
      </c>
      <c r="BM15" s="122">
        <v>4.6807370000000006</v>
      </c>
      <c r="BN15" s="122">
        <v>5.0257439999999995</v>
      </c>
      <c r="BO15" s="42">
        <v>7.2528290000000002</v>
      </c>
      <c r="BP15" s="42">
        <v>6.91</v>
      </c>
      <c r="BQ15" s="42">
        <v>8.3049999999999997</v>
      </c>
      <c r="BR15" s="42">
        <v>9.9309999999999992</v>
      </c>
      <c r="BS15" s="41">
        <v>9.9770000000000003</v>
      </c>
      <c r="BT15" s="41">
        <v>10.738785</v>
      </c>
      <c r="BU15" s="41">
        <v>10.677</v>
      </c>
      <c r="BV15" s="41">
        <v>10.571999999999999</v>
      </c>
      <c r="BW15" s="42">
        <v>11.118328</v>
      </c>
      <c r="BX15" s="42">
        <v>11.222992</v>
      </c>
      <c r="BY15" s="42">
        <v>14.979276</v>
      </c>
      <c r="BZ15" s="42">
        <v>16.292166000000002</v>
      </c>
      <c r="CA15" s="41">
        <v>16.675000000000001</v>
      </c>
      <c r="CB15" s="41">
        <v>16.707695000000001</v>
      </c>
      <c r="CC15" s="41">
        <v>18.553176000000001</v>
      </c>
      <c r="CD15" s="41">
        <v>21.204495999999999</v>
      </c>
      <c r="CE15" s="60">
        <f t="shared" si="3"/>
        <v>0.14290383490136671</v>
      </c>
      <c r="CF15" s="60">
        <f t="shared" si="4"/>
        <v>0.30151485075710593</v>
      </c>
    </row>
    <row r="16" spans="1:84" x14ac:dyDescent="0.25">
      <c r="A16" s="10" t="s">
        <v>58</v>
      </c>
      <c r="B16" s="3">
        <v>55.884</v>
      </c>
      <c r="C16" s="40">
        <v>49.917000000000002</v>
      </c>
      <c r="D16" s="40">
        <v>55.72</v>
      </c>
      <c r="E16" s="40">
        <v>57.464000000000006</v>
      </c>
      <c r="F16" s="40">
        <v>57.356000000000002</v>
      </c>
      <c r="G16" s="120">
        <v>57.081000000000003</v>
      </c>
      <c r="H16" s="120">
        <v>56.870999999999995</v>
      </c>
      <c r="I16" s="120">
        <v>56.453000000000003</v>
      </c>
      <c r="J16" s="120">
        <v>56.317000000000007</v>
      </c>
      <c r="K16" s="40">
        <v>55.042999999999999</v>
      </c>
      <c r="L16" s="40">
        <v>33.190000000000005</v>
      </c>
      <c r="M16" s="40">
        <v>33.306000000000004</v>
      </c>
      <c r="N16" s="40">
        <v>28.416000000000004</v>
      </c>
      <c r="O16" s="120">
        <v>28.478999999999999</v>
      </c>
      <c r="P16" s="120">
        <v>28.699000000000002</v>
      </c>
      <c r="Q16" s="120">
        <v>38.106999999999999</v>
      </c>
      <c r="R16" s="120">
        <v>29.887999999999998</v>
      </c>
      <c r="S16" s="40">
        <v>29.969000000000001</v>
      </c>
      <c r="T16" s="40">
        <v>30.285</v>
      </c>
      <c r="U16" s="40">
        <v>30.097000000000001</v>
      </c>
      <c r="V16" s="40">
        <v>32.039000000000001</v>
      </c>
      <c r="W16" s="120">
        <v>32.154000000000003</v>
      </c>
      <c r="X16" s="120">
        <v>37.412000000000006</v>
      </c>
      <c r="Y16" s="120">
        <v>37.477000000000004</v>
      </c>
      <c r="Z16" s="120">
        <v>56.838000000000008</v>
      </c>
      <c r="AA16" s="40">
        <v>57.460999999999999</v>
      </c>
      <c r="AB16" s="40">
        <v>57.534999999999997</v>
      </c>
      <c r="AC16" s="40">
        <v>57.240000000000009</v>
      </c>
      <c r="AD16" s="40">
        <v>56.672000000000004</v>
      </c>
      <c r="AE16" s="120">
        <v>55.975999999999999</v>
      </c>
      <c r="AF16" s="120">
        <v>55.332000000000008</v>
      </c>
      <c r="AG16" s="120">
        <v>52.799000000000007</v>
      </c>
      <c r="AH16" s="120">
        <v>52.346000000000004</v>
      </c>
      <c r="AI16" s="40">
        <v>50.986000000000004</v>
      </c>
      <c r="AJ16" s="40">
        <v>50.066000000000003</v>
      </c>
      <c r="AK16" s="40">
        <v>49.312012699999997</v>
      </c>
      <c r="AL16" s="40">
        <v>48.991660000000003</v>
      </c>
      <c r="AM16" s="39">
        <v>48.686841000000001</v>
      </c>
      <c r="AN16" s="39">
        <v>47.988844</v>
      </c>
      <c r="AO16" s="39">
        <v>47.953511290000002</v>
      </c>
      <c r="AP16" s="39">
        <v>47.55577787</v>
      </c>
      <c r="AQ16" s="40">
        <v>47.163423020000003</v>
      </c>
      <c r="AR16" s="40">
        <v>57.892034559999999</v>
      </c>
      <c r="AS16" s="40">
        <v>56.971778320000006</v>
      </c>
      <c r="AT16" s="40">
        <v>50.835127</v>
      </c>
      <c r="AU16" s="39">
        <v>55.130065999999999</v>
      </c>
      <c r="AV16" s="39">
        <v>54.499225000000003</v>
      </c>
      <c r="AW16" s="39">
        <v>53.975447000000003</v>
      </c>
      <c r="AX16" s="39">
        <v>60.761487000000002</v>
      </c>
      <c r="AY16" s="40">
        <v>60.933205999999998</v>
      </c>
      <c r="AZ16" s="40">
        <v>60.421295999999998</v>
      </c>
      <c r="BA16" s="40">
        <v>62.476627999999998</v>
      </c>
      <c r="BB16" s="40">
        <v>53.734828999999991</v>
      </c>
      <c r="BC16" s="120">
        <v>53.799687999999996</v>
      </c>
      <c r="BD16" s="120">
        <v>54.712086000000006</v>
      </c>
      <c r="BE16" s="120">
        <v>58.164766999999998</v>
      </c>
      <c r="BF16" s="120">
        <v>61.360149999999997</v>
      </c>
      <c r="BG16" s="40">
        <v>63.77133899999999</v>
      </c>
      <c r="BH16" s="40">
        <v>64.445875999999998</v>
      </c>
      <c r="BI16" s="40">
        <v>78.947197999999986</v>
      </c>
      <c r="BJ16" s="40">
        <v>80.802000000000007</v>
      </c>
      <c r="BK16" s="120">
        <v>81.906000000000006</v>
      </c>
      <c r="BL16" s="120">
        <v>82.161000000000001</v>
      </c>
      <c r="BM16" s="120">
        <v>84.161397999999991</v>
      </c>
      <c r="BN16" s="120">
        <v>103.88106999999999</v>
      </c>
      <c r="BO16" s="40">
        <v>118.90415400000002</v>
      </c>
      <c r="BP16" s="40">
        <v>118.857</v>
      </c>
      <c r="BQ16" s="40">
        <v>136.357</v>
      </c>
      <c r="BR16" s="40">
        <v>136.06</v>
      </c>
      <c r="BS16" s="39">
        <v>158.68100000000001</v>
      </c>
      <c r="BT16" s="39">
        <v>156.983676</v>
      </c>
      <c r="BU16" s="39">
        <v>151.14599999999999</v>
      </c>
      <c r="BV16" s="39">
        <v>147.376</v>
      </c>
      <c r="BW16" s="40">
        <v>160.70480800000001</v>
      </c>
      <c r="BX16" s="40">
        <v>166.430905</v>
      </c>
      <c r="BY16" s="40">
        <v>159.31137899999999</v>
      </c>
      <c r="BZ16" s="40">
        <v>152.86748</v>
      </c>
      <c r="CA16" s="39">
        <v>167.12799999999999</v>
      </c>
      <c r="CB16" s="39">
        <v>179.46184600000001</v>
      </c>
      <c r="CC16" s="39">
        <v>204.22458200000003</v>
      </c>
      <c r="CD16" s="39">
        <v>200.81983500000001</v>
      </c>
      <c r="CE16" s="60">
        <f t="shared" si="3"/>
        <v>-1.6671582659917084E-2</v>
      </c>
      <c r="CF16" s="60">
        <f t="shared" si="4"/>
        <v>0.31368578195964258</v>
      </c>
    </row>
    <row r="17" spans="1:84" ht="13" thickBot="1" x14ac:dyDescent="0.3">
      <c r="A17" s="10" t="s">
        <v>26</v>
      </c>
      <c r="B17" s="3">
        <v>4.8170000000000002</v>
      </c>
      <c r="C17" s="40">
        <v>4.7389999999999999</v>
      </c>
      <c r="D17" s="40">
        <v>4.6520000000000001</v>
      </c>
      <c r="E17" s="40">
        <v>4.5720000000000001</v>
      </c>
      <c r="F17" s="40">
        <v>4.4820000000000002</v>
      </c>
      <c r="G17" s="120">
        <v>4.399</v>
      </c>
      <c r="H17" s="120">
        <v>4.3370000000000006</v>
      </c>
      <c r="I17" s="120">
        <v>4.2390000000000008</v>
      </c>
      <c r="J17" s="120">
        <v>4.1269999999999998</v>
      </c>
      <c r="K17" s="40">
        <v>4.04</v>
      </c>
      <c r="L17" s="40">
        <v>3.9420000000000002</v>
      </c>
      <c r="M17" s="40">
        <v>3.8520000000000003</v>
      </c>
      <c r="N17" s="40">
        <v>3.7330000000000001</v>
      </c>
      <c r="O17" s="120">
        <v>3.641</v>
      </c>
      <c r="P17" s="120">
        <v>4.0369999999999999</v>
      </c>
      <c r="Q17" s="120">
        <v>3.9910000000000001</v>
      </c>
      <c r="R17" s="120">
        <v>3.375</v>
      </c>
      <c r="S17" s="40">
        <v>3.3020000000000005</v>
      </c>
      <c r="T17" s="40">
        <v>3.2590000000000003</v>
      </c>
      <c r="U17" s="40">
        <v>3.7170000000000005</v>
      </c>
      <c r="V17" s="40">
        <v>3.6100000000000003</v>
      </c>
      <c r="W17" s="120">
        <v>3.5049999999999999</v>
      </c>
      <c r="X17" s="120">
        <v>3.4390000000000001</v>
      </c>
      <c r="Y17" s="120">
        <v>3.4929999999999999</v>
      </c>
      <c r="Z17" s="120">
        <v>2.9929999999999999</v>
      </c>
      <c r="AA17" s="40">
        <v>2.4050000000000002</v>
      </c>
      <c r="AB17" s="40">
        <v>2.2920000000000003</v>
      </c>
      <c r="AC17" s="40">
        <v>2.2270000000000003</v>
      </c>
      <c r="AD17" s="40">
        <v>2.5000000000000004</v>
      </c>
      <c r="AE17" s="120">
        <v>2.1030000000000002</v>
      </c>
      <c r="AF17" s="120">
        <v>2.0690000000000004</v>
      </c>
      <c r="AG17" s="120">
        <v>1.903</v>
      </c>
      <c r="AH17" s="120">
        <v>2.7310000000000003</v>
      </c>
      <c r="AI17" s="40">
        <v>2.6989999999999998</v>
      </c>
      <c r="AJ17" s="40">
        <v>2.706</v>
      </c>
      <c r="AK17" s="40">
        <v>3.036</v>
      </c>
      <c r="AL17" s="40">
        <v>3.0860000000000003</v>
      </c>
      <c r="AM17" s="39">
        <v>2.3609999999999998</v>
      </c>
      <c r="AN17" s="39">
        <v>2.226553</v>
      </c>
      <c r="AO17" s="39">
        <v>1.773763</v>
      </c>
      <c r="AP17" s="39">
        <v>2.0218370000000001</v>
      </c>
      <c r="AQ17" s="40">
        <v>1.6592660000000001</v>
      </c>
      <c r="AR17" s="40">
        <v>1.6103350000000001</v>
      </c>
      <c r="AS17" s="40">
        <v>1.4105270000000001</v>
      </c>
      <c r="AT17" s="40">
        <v>0.90822099999999995</v>
      </c>
      <c r="AU17" s="39">
        <v>0.65896599999999994</v>
      </c>
      <c r="AV17" s="39">
        <v>2.0438830000000001</v>
      </c>
      <c r="AW17" s="39">
        <v>2.0099710000000002</v>
      </c>
      <c r="AX17" s="39">
        <v>2.5067169999999996</v>
      </c>
      <c r="AY17" s="40">
        <v>2.511177</v>
      </c>
      <c r="AZ17" s="40">
        <v>2.649683</v>
      </c>
      <c r="BA17" s="40">
        <v>2.889777</v>
      </c>
      <c r="BB17" s="40">
        <v>2.319178</v>
      </c>
      <c r="BC17" s="120">
        <v>2.0332680000000001</v>
      </c>
      <c r="BD17" s="120">
        <v>1.5845739999999999</v>
      </c>
      <c r="BE17" s="120">
        <v>1.06</v>
      </c>
      <c r="BF17" s="120">
        <v>0.755</v>
      </c>
      <c r="BG17" s="40">
        <v>1.24</v>
      </c>
      <c r="BH17" s="40">
        <v>1.24</v>
      </c>
      <c r="BI17" s="40">
        <v>0.49</v>
      </c>
      <c r="BJ17" s="40">
        <v>1.2170000000000001</v>
      </c>
      <c r="BK17" s="120">
        <v>0.5</v>
      </c>
      <c r="BL17" s="120">
        <v>0.57399999999999995</v>
      </c>
      <c r="BM17" s="120">
        <v>1.014</v>
      </c>
      <c r="BN17" s="120">
        <v>0.8706799999999999</v>
      </c>
      <c r="BO17" s="40">
        <v>0.80472999999999995</v>
      </c>
      <c r="BP17" s="40">
        <v>0.73499999999999999</v>
      </c>
      <c r="BQ17" s="40">
        <v>1.4E-2</v>
      </c>
      <c r="BR17" s="40">
        <v>0.58299999999999996</v>
      </c>
      <c r="BS17" s="39">
        <v>6.7000000000000004E-2</v>
      </c>
      <c r="BT17" s="39">
        <v>0.543875</v>
      </c>
      <c r="BU17" s="39">
        <v>0.57199999999999995</v>
      </c>
      <c r="BV17" s="39">
        <v>0.78400000000000003</v>
      </c>
      <c r="BW17" s="40">
        <v>4.5232739999999998</v>
      </c>
      <c r="BX17" s="40">
        <v>4.4806150000000002</v>
      </c>
      <c r="BY17" s="40">
        <v>4.2205849999999998</v>
      </c>
      <c r="BZ17" s="40">
        <v>20.368309</v>
      </c>
      <c r="CA17" s="39">
        <v>19.61</v>
      </c>
      <c r="CB17" s="39">
        <v>20.740908000000001</v>
      </c>
      <c r="CC17" s="39">
        <v>19.259189999999997</v>
      </c>
      <c r="CD17" s="39">
        <v>19.741220999999999</v>
      </c>
      <c r="CE17" s="60">
        <f t="shared" si="3"/>
        <v>2.5028622699085679E-2</v>
      </c>
      <c r="CF17" s="60">
        <f t="shared" si="4"/>
        <v>-3.0787435520543194E-2</v>
      </c>
    </row>
    <row r="18" spans="1:84" ht="13" thickTop="1" x14ac:dyDescent="0.25">
      <c r="A18" s="11" t="s">
        <v>14</v>
      </c>
      <c r="B18" s="4">
        <v>34.65</v>
      </c>
      <c r="C18" s="46">
        <v>1E-3</v>
      </c>
      <c r="D18" s="46">
        <v>39.186</v>
      </c>
      <c r="E18" s="46">
        <v>57.672000000000004</v>
      </c>
      <c r="F18" s="46">
        <v>62.493000000000002</v>
      </c>
      <c r="G18" s="5">
        <v>64.945000000000007</v>
      </c>
      <c r="H18" s="5">
        <v>64.421000000000006</v>
      </c>
      <c r="I18" s="5">
        <v>69.975999999999999</v>
      </c>
      <c r="J18" s="5">
        <v>75.966000000000008</v>
      </c>
      <c r="K18" s="46">
        <v>78.676999999999992</v>
      </c>
      <c r="L18" s="46">
        <v>81.995000000000005</v>
      </c>
      <c r="M18" s="46">
        <v>83.238000000000014</v>
      </c>
      <c r="N18" s="46">
        <v>97.44</v>
      </c>
      <c r="O18" s="5">
        <v>98.542999999999992</v>
      </c>
      <c r="P18" s="5">
        <v>105.99000000000001</v>
      </c>
      <c r="Q18" s="5">
        <v>108.745</v>
      </c>
      <c r="R18" s="5">
        <v>121.61700000000002</v>
      </c>
      <c r="S18" s="46">
        <v>123.874</v>
      </c>
      <c r="T18" s="46">
        <v>128.24300000000002</v>
      </c>
      <c r="U18" s="46">
        <v>130.88500000000002</v>
      </c>
      <c r="V18" s="46">
        <v>138.779</v>
      </c>
      <c r="W18" s="5">
        <v>140.52600000000001</v>
      </c>
      <c r="X18" s="5">
        <v>149.78900000000002</v>
      </c>
      <c r="Y18" s="5">
        <v>160.49700000000001</v>
      </c>
      <c r="Z18" s="5">
        <v>177.892</v>
      </c>
      <c r="AA18" s="46">
        <v>181.006</v>
      </c>
      <c r="AB18" s="46">
        <v>191.06400000000002</v>
      </c>
      <c r="AC18" s="46">
        <v>204.71199999999999</v>
      </c>
      <c r="AD18" s="46">
        <v>215.22299999999998</v>
      </c>
      <c r="AE18" s="5">
        <v>217.18300000000002</v>
      </c>
      <c r="AF18" s="5">
        <v>218.15100000000001</v>
      </c>
      <c r="AG18" s="5">
        <v>218.65200000000002</v>
      </c>
      <c r="AH18" s="5">
        <v>224.75</v>
      </c>
      <c r="AI18" s="46">
        <v>224.43600000000001</v>
      </c>
      <c r="AJ18" s="46">
        <v>225.93482299999999</v>
      </c>
      <c r="AK18" s="46">
        <v>233.48451740000002</v>
      </c>
      <c r="AL18" s="46">
        <v>237.20980499999999</v>
      </c>
      <c r="AM18" s="45">
        <v>234.21951899999999</v>
      </c>
      <c r="AN18" s="45">
        <v>239.41528599999998</v>
      </c>
      <c r="AO18" s="45">
        <v>242.38684810000001</v>
      </c>
      <c r="AP18" s="45">
        <v>245.62947589999999</v>
      </c>
      <c r="AQ18" s="46">
        <v>248.14594170000001</v>
      </c>
      <c r="AR18" s="46">
        <v>247.92095249999997</v>
      </c>
      <c r="AS18" s="46">
        <v>249.35423577</v>
      </c>
      <c r="AT18" s="46">
        <v>257.62018399999999</v>
      </c>
      <c r="AU18" s="45">
        <v>256.65119200000004</v>
      </c>
      <c r="AV18" s="45">
        <v>258.56960900000001</v>
      </c>
      <c r="AW18" s="45">
        <v>263.794826</v>
      </c>
      <c r="AX18" s="45">
        <v>259.03056600000002</v>
      </c>
      <c r="AY18" s="46">
        <v>257.65114499999999</v>
      </c>
      <c r="AZ18" s="46">
        <v>267.45939999999996</v>
      </c>
      <c r="BA18" s="46">
        <v>271.82342699999992</v>
      </c>
      <c r="BB18" s="46">
        <v>286.38718</v>
      </c>
      <c r="BC18" s="5">
        <v>288.89258799999999</v>
      </c>
      <c r="BD18" s="5">
        <v>297.37865169999998</v>
      </c>
      <c r="BE18" s="5">
        <v>309.03078330000005</v>
      </c>
      <c r="BF18" s="5">
        <v>318.37631759999999</v>
      </c>
      <c r="BG18" s="46">
        <f t="shared" ref="BG18:BV18" si="5">BG19+BG23+BG24</f>
        <v>326.49918200000002</v>
      </c>
      <c r="BH18" s="46">
        <f t="shared" si="5"/>
        <v>339.19831799999997</v>
      </c>
      <c r="BI18" s="46">
        <f t="shared" si="5"/>
        <v>351.49149999999997</v>
      </c>
      <c r="BJ18" s="46">
        <f t="shared" si="5"/>
        <v>362.99299999999999</v>
      </c>
      <c r="BK18" s="5">
        <f t="shared" si="5"/>
        <v>375.43200000000002</v>
      </c>
      <c r="BL18" s="5">
        <f t="shared" si="5"/>
        <v>391.685</v>
      </c>
      <c r="BM18" s="5">
        <f t="shared" si="5"/>
        <v>395.14780299999995</v>
      </c>
      <c r="BN18" s="5">
        <f t="shared" si="5"/>
        <v>408.54349699999995</v>
      </c>
      <c r="BO18" s="46">
        <f t="shared" si="5"/>
        <v>415.65778400000005</v>
      </c>
      <c r="BP18" s="46">
        <f t="shared" si="5"/>
        <v>425.04299999999995</v>
      </c>
      <c r="BQ18" s="46">
        <f t="shared" si="5"/>
        <v>439.92300000000006</v>
      </c>
      <c r="BR18" s="46">
        <f t="shared" si="5"/>
        <v>446.72499999999997</v>
      </c>
      <c r="BS18" s="45">
        <f t="shared" si="5"/>
        <v>466.08800000000002</v>
      </c>
      <c r="BT18" s="45">
        <v>457.77499999999998</v>
      </c>
      <c r="BU18" s="45">
        <f t="shared" si="5"/>
        <v>496.483</v>
      </c>
      <c r="BV18" s="45">
        <f t="shared" si="5"/>
        <v>508.79600000000005</v>
      </c>
      <c r="BW18" s="46">
        <v>513.70904999999993</v>
      </c>
      <c r="BX18" s="46">
        <v>516.73905999999999</v>
      </c>
      <c r="BY18" s="46">
        <v>538.135535</v>
      </c>
      <c r="BZ18" s="46">
        <v>556.26268600000003</v>
      </c>
      <c r="CA18" s="45">
        <v>539.09400000000005</v>
      </c>
      <c r="CB18" s="45">
        <v>551.85123999999996</v>
      </c>
      <c r="CC18" s="45">
        <v>567.38609499999984</v>
      </c>
      <c r="CD18" s="45">
        <v>582.83264299999996</v>
      </c>
      <c r="CE18" s="60">
        <f>CD18/CC18-1</f>
        <v>2.7224051022963769E-2</v>
      </c>
      <c r="CF18" s="60">
        <f>CD18/BZ18-1</f>
        <v>4.7765125486054938E-2</v>
      </c>
    </row>
    <row r="19" spans="1:84" x14ac:dyDescent="0.25">
      <c r="A19" s="10" t="s">
        <v>27</v>
      </c>
      <c r="B19" s="3">
        <v>20.215</v>
      </c>
      <c r="C19" s="40">
        <v>0</v>
      </c>
      <c r="D19" s="40">
        <v>23.636000000000003</v>
      </c>
      <c r="E19" s="40">
        <v>35.856000000000002</v>
      </c>
      <c r="F19" s="40">
        <v>38.643000000000001</v>
      </c>
      <c r="G19" s="120">
        <v>39.771000000000001</v>
      </c>
      <c r="H19" s="120">
        <v>38.327000000000005</v>
      </c>
      <c r="I19" s="120">
        <v>42.338000000000001</v>
      </c>
      <c r="J19" s="120">
        <v>44.734000000000009</v>
      </c>
      <c r="K19" s="40">
        <v>46.866000000000007</v>
      </c>
      <c r="L19" s="40">
        <v>48.972999999999999</v>
      </c>
      <c r="M19" s="40">
        <v>49.547999999999995</v>
      </c>
      <c r="N19" s="40">
        <v>58.146999999999998</v>
      </c>
      <c r="O19" s="120">
        <v>58.625999999999998</v>
      </c>
      <c r="P19" s="120">
        <v>64.584000000000003</v>
      </c>
      <c r="Q19" s="120">
        <v>64.38600000000001</v>
      </c>
      <c r="R19" s="120">
        <v>68.227000000000004</v>
      </c>
      <c r="S19" s="40">
        <v>69.808999999999997</v>
      </c>
      <c r="T19" s="40">
        <v>71.826000000000008</v>
      </c>
      <c r="U19" s="40">
        <v>72.622</v>
      </c>
      <c r="V19" s="40">
        <v>74.539000000000016</v>
      </c>
      <c r="W19" s="120">
        <v>75.900999999999996</v>
      </c>
      <c r="X19" s="120">
        <v>82.847000000000008</v>
      </c>
      <c r="Y19" s="120">
        <v>90.699000000000012</v>
      </c>
      <c r="Z19" s="120">
        <v>96.89200000000001</v>
      </c>
      <c r="AA19" s="40">
        <v>98.492000000000004</v>
      </c>
      <c r="AB19" s="40">
        <v>104.71000000000001</v>
      </c>
      <c r="AC19" s="40">
        <v>111.438</v>
      </c>
      <c r="AD19" s="40">
        <v>116.70700000000001</v>
      </c>
      <c r="AE19" s="120">
        <v>117.84699999999999</v>
      </c>
      <c r="AF19" s="120">
        <v>118.17400000000002</v>
      </c>
      <c r="AG19" s="120">
        <v>117.73399999999998</v>
      </c>
      <c r="AH19" s="120">
        <v>117.584</v>
      </c>
      <c r="AI19" s="40">
        <v>116.15300000000001</v>
      </c>
      <c r="AJ19" s="40">
        <v>111.82115</v>
      </c>
      <c r="AK19" s="40">
        <v>114.3003059</v>
      </c>
      <c r="AL19" s="40">
        <v>113.50078499999999</v>
      </c>
      <c r="AM19" s="39">
        <v>111.79588100000001</v>
      </c>
      <c r="AN19" s="39">
        <v>116.03735700000001</v>
      </c>
      <c r="AO19" s="39">
        <v>115.79092699999998</v>
      </c>
      <c r="AP19" s="39">
        <v>114.76261499999998</v>
      </c>
      <c r="AQ19" s="40">
        <v>115.26148099999999</v>
      </c>
      <c r="AR19" s="40">
        <v>114.04272999999999</v>
      </c>
      <c r="AS19" s="40">
        <v>113.24398399999998</v>
      </c>
      <c r="AT19" s="40">
        <v>112.178685</v>
      </c>
      <c r="AU19" s="39">
        <v>111.29140800000002</v>
      </c>
      <c r="AV19" s="39">
        <v>113.923186</v>
      </c>
      <c r="AW19" s="39">
        <v>116.43481799999999</v>
      </c>
      <c r="AX19" s="39">
        <v>116.76371899999999</v>
      </c>
      <c r="AY19" s="40">
        <v>116.73852699999999</v>
      </c>
      <c r="AZ19" s="40">
        <v>131.10914199999999</v>
      </c>
      <c r="BA19" s="40">
        <v>128.47793200000001</v>
      </c>
      <c r="BB19" s="40">
        <v>133.10863900000001</v>
      </c>
      <c r="BC19" s="120">
        <v>135.221495</v>
      </c>
      <c r="BD19" s="120">
        <v>139.13056599999999</v>
      </c>
      <c r="BE19" s="120">
        <v>148.41248300000001</v>
      </c>
      <c r="BF19" s="120">
        <v>149.64009799999999</v>
      </c>
      <c r="BG19" s="40">
        <v>154.994347</v>
      </c>
      <c r="BH19" s="40">
        <v>164.51486499999999</v>
      </c>
      <c r="BI19" s="40">
        <v>171.80717499999997</v>
      </c>
      <c r="BJ19" s="40">
        <v>178.52</v>
      </c>
      <c r="BK19" s="120">
        <v>187.483</v>
      </c>
      <c r="BL19" s="120">
        <v>197.76</v>
      </c>
      <c r="BM19" s="120">
        <v>205.64551299999999</v>
      </c>
      <c r="BN19" s="120">
        <v>211.10559499999999</v>
      </c>
      <c r="BO19" s="40">
        <v>215.48240000000001</v>
      </c>
      <c r="BP19" s="40">
        <v>225.07900000000001</v>
      </c>
      <c r="BQ19" s="40">
        <v>236.5</v>
      </c>
      <c r="BR19" s="40">
        <v>244.51900000000001</v>
      </c>
      <c r="BS19" s="39">
        <v>257.09300000000002</v>
      </c>
      <c r="BT19" s="39">
        <v>269.30329699999999</v>
      </c>
      <c r="BU19" s="39">
        <v>281.27499999999998</v>
      </c>
      <c r="BV19" s="39">
        <v>288.62700000000001</v>
      </c>
      <c r="BW19" s="40">
        <v>292.389207</v>
      </c>
      <c r="BX19" s="40">
        <v>287.680183</v>
      </c>
      <c r="BY19" s="40">
        <v>305.46317099999999</v>
      </c>
      <c r="BZ19" s="40">
        <v>317.21979300000004</v>
      </c>
      <c r="CA19" s="39">
        <v>314.16000000000003</v>
      </c>
      <c r="CB19" s="39">
        <v>321.48439899999994</v>
      </c>
      <c r="CC19" s="39">
        <v>332.47678799999994</v>
      </c>
      <c r="CD19" s="39">
        <v>344.78570000000002</v>
      </c>
      <c r="CE19" s="60">
        <f t="shared" si="3"/>
        <v>3.7021868726667462E-2</v>
      </c>
      <c r="CF19" s="60">
        <f t="shared" si="4"/>
        <v>8.6898445835629001E-2</v>
      </c>
    </row>
    <row r="20" spans="1:84" x14ac:dyDescent="0.25">
      <c r="A20" s="32" t="s">
        <v>19</v>
      </c>
      <c r="B20" s="121">
        <v>17.632999999999999</v>
      </c>
      <c r="C20" s="42">
        <v>0</v>
      </c>
      <c r="D20" s="42">
        <v>20.456</v>
      </c>
      <c r="E20" s="42">
        <v>31.647000000000002</v>
      </c>
      <c r="F20" s="42">
        <v>34.539000000000001</v>
      </c>
      <c r="G20" s="122">
        <v>35.56</v>
      </c>
      <c r="H20" s="122">
        <v>34.134</v>
      </c>
      <c r="I20" s="122">
        <v>37.267000000000003</v>
      </c>
      <c r="J20" s="122">
        <v>40.433</v>
      </c>
      <c r="K20" s="42">
        <v>42.45600000000001</v>
      </c>
      <c r="L20" s="42">
        <v>44.615000000000002</v>
      </c>
      <c r="M20" s="42">
        <v>45.097000000000008</v>
      </c>
      <c r="N20" s="42">
        <v>54.06600000000001</v>
      </c>
      <c r="O20" s="122">
        <v>54.378999999999991</v>
      </c>
      <c r="P20" s="122">
        <v>57.218000000000004</v>
      </c>
      <c r="Q20" s="122">
        <v>57.463999999999999</v>
      </c>
      <c r="R20" s="122">
        <v>61.382000000000005</v>
      </c>
      <c r="S20" s="42">
        <v>62.243000000000002</v>
      </c>
      <c r="T20" s="42">
        <v>64.079000000000008</v>
      </c>
      <c r="U20" s="42">
        <v>64.679000000000002</v>
      </c>
      <c r="V20" s="42">
        <v>66.553000000000011</v>
      </c>
      <c r="W20" s="122">
        <v>67.302000000000007</v>
      </c>
      <c r="X20" s="122">
        <v>73.218999999999994</v>
      </c>
      <c r="Y20" s="122">
        <v>80.949000000000012</v>
      </c>
      <c r="Z20" s="122">
        <v>87.290999999999997</v>
      </c>
      <c r="AA20" s="42">
        <v>89.13900000000001</v>
      </c>
      <c r="AB20" s="42">
        <v>95.295000000000002</v>
      </c>
      <c r="AC20" s="42">
        <v>101.675</v>
      </c>
      <c r="AD20" s="42">
        <v>107.01100000000001</v>
      </c>
      <c r="AE20" s="122">
        <v>108.369</v>
      </c>
      <c r="AF20" s="122">
        <v>108.74000000000001</v>
      </c>
      <c r="AG20" s="122">
        <v>108.125</v>
      </c>
      <c r="AH20" s="122">
        <v>108.08200000000002</v>
      </c>
      <c r="AI20" s="42">
        <v>106.86399999999999</v>
      </c>
      <c r="AJ20" s="42">
        <v>105.815336</v>
      </c>
      <c r="AK20" s="42">
        <v>108.299003</v>
      </c>
      <c r="AL20" s="42">
        <v>107.58024099999999</v>
      </c>
      <c r="AM20" s="41">
        <v>105.92950600000002</v>
      </c>
      <c r="AN20" s="41">
        <v>110.37720899999999</v>
      </c>
      <c r="AO20" s="41">
        <v>109.61027899999999</v>
      </c>
      <c r="AP20" s="41">
        <v>108.977362</v>
      </c>
      <c r="AQ20" s="42">
        <v>109.501482</v>
      </c>
      <c r="AR20" s="42">
        <v>108.72431500000002</v>
      </c>
      <c r="AS20" s="42">
        <v>107.51736099999999</v>
      </c>
      <c r="AT20" s="42">
        <v>106.97855</v>
      </c>
      <c r="AU20" s="41">
        <v>106.64439600000001</v>
      </c>
      <c r="AV20" s="41">
        <v>109.45106799999999</v>
      </c>
      <c r="AW20" s="41">
        <v>111.62554799999999</v>
      </c>
      <c r="AX20" s="41">
        <v>111.02053599999999</v>
      </c>
      <c r="AY20" s="42">
        <v>111.39933899999998</v>
      </c>
      <c r="AZ20" s="42">
        <v>125.94031699999999</v>
      </c>
      <c r="BA20" s="42">
        <v>122.707522</v>
      </c>
      <c r="BB20" s="42">
        <v>126.87483</v>
      </c>
      <c r="BC20" s="122">
        <v>129.180296</v>
      </c>
      <c r="BD20" s="122">
        <v>132.89028999999999</v>
      </c>
      <c r="BE20" s="122">
        <v>141.243055</v>
      </c>
      <c r="BF20" s="122">
        <v>143.02769599999999</v>
      </c>
      <c r="BG20" s="42">
        <v>148.153989</v>
      </c>
      <c r="BH20" s="42">
        <v>157.93744599999997</v>
      </c>
      <c r="BI20" s="42">
        <v>164.92402100000001</v>
      </c>
      <c r="BJ20" s="42">
        <v>170.96</v>
      </c>
      <c r="BK20" s="122">
        <v>180.07900000000001</v>
      </c>
      <c r="BL20" s="122">
        <v>189.46799999999999</v>
      </c>
      <c r="BM20" s="122">
        <v>197.85943899999998</v>
      </c>
      <c r="BN20" s="122">
        <v>203.96337700000001</v>
      </c>
      <c r="BO20" s="42">
        <v>206.990692</v>
      </c>
      <c r="BP20" s="42">
        <v>217.89099999999999</v>
      </c>
      <c r="BQ20" s="42">
        <v>228.684</v>
      </c>
      <c r="BR20" s="42">
        <v>235.81399999999999</v>
      </c>
      <c r="BS20" s="41">
        <v>248.90899999999999</v>
      </c>
      <c r="BT20" s="41">
        <v>261.33167800000001</v>
      </c>
      <c r="BU20" s="41">
        <v>270.04500000000002</v>
      </c>
      <c r="BV20" s="41">
        <v>278.45299999999997</v>
      </c>
      <c r="BW20" s="42">
        <v>283.44928599999997</v>
      </c>
      <c r="BX20" s="42">
        <v>280.03033700000003</v>
      </c>
      <c r="BY20" s="42">
        <v>296.75283099999996</v>
      </c>
      <c r="BZ20" s="42">
        <v>307.87694500000003</v>
      </c>
      <c r="CA20" s="41">
        <v>306.09399999999999</v>
      </c>
      <c r="CB20" s="41">
        <v>313.97051100000004</v>
      </c>
      <c r="CC20" s="41">
        <v>323.96412799999996</v>
      </c>
      <c r="CD20" s="41">
        <v>334.91989799999999</v>
      </c>
      <c r="CE20" s="60">
        <f t="shared" si="3"/>
        <v>3.3817849116924537E-2</v>
      </c>
      <c r="CF20" s="60">
        <f t="shared" si="4"/>
        <v>8.7836888858306539E-2</v>
      </c>
    </row>
    <row r="21" spans="1:84" x14ac:dyDescent="0.25">
      <c r="A21" s="32" t="s">
        <v>21</v>
      </c>
      <c r="B21" s="121">
        <v>2.5820000000000003</v>
      </c>
      <c r="C21" s="42">
        <v>0</v>
      </c>
      <c r="D21" s="42">
        <v>3.18</v>
      </c>
      <c r="E21" s="42">
        <v>3.9220000000000006</v>
      </c>
      <c r="F21" s="42">
        <v>3.8470000000000004</v>
      </c>
      <c r="G21" s="122">
        <v>3.9630000000000001</v>
      </c>
      <c r="H21" s="122">
        <v>4.181</v>
      </c>
      <c r="I21" s="122">
        <v>5.0599999999999996</v>
      </c>
      <c r="J21" s="122">
        <v>4.2779999999999996</v>
      </c>
      <c r="K21" s="42">
        <v>4.3760000000000003</v>
      </c>
      <c r="L21" s="42">
        <v>4.3209999999999997</v>
      </c>
      <c r="M21" s="42">
        <v>4.3979999999999997</v>
      </c>
      <c r="N21" s="42">
        <v>4.0280000000000005</v>
      </c>
      <c r="O21" s="122">
        <v>4.1379999999999999</v>
      </c>
      <c r="P21" s="122">
        <v>4.0120000000000005</v>
      </c>
      <c r="Q21" s="122">
        <v>3.5670000000000002</v>
      </c>
      <c r="R21" s="122">
        <v>3.4810000000000003</v>
      </c>
      <c r="S21" s="42">
        <v>4.0640000000000001</v>
      </c>
      <c r="T21" s="42">
        <v>3.9020000000000001</v>
      </c>
      <c r="U21" s="42">
        <v>3.5920000000000005</v>
      </c>
      <c r="V21" s="42">
        <v>3.2480000000000002</v>
      </c>
      <c r="W21" s="122">
        <v>3.6140000000000003</v>
      </c>
      <c r="X21" s="122">
        <v>4.5960000000000001</v>
      </c>
      <c r="Y21" s="122">
        <v>4.5969999999999995</v>
      </c>
      <c r="Z21" s="122">
        <v>4.4450000000000003</v>
      </c>
      <c r="AA21" s="42">
        <v>4.085</v>
      </c>
      <c r="AB21" s="42">
        <v>4.0549999999999997</v>
      </c>
      <c r="AC21" s="42">
        <v>4.4110000000000005</v>
      </c>
      <c r="AD21" s="42">
        <v>4.3870000000000005</v>
      </c>
      <c r="AE21" s="122">
        <v>4.1690000000000005</v>
      </c>
      <c r="AF21" s="122">
        <v>4.125</v>
      </c>
      <c r="AG21" s="122">
        <v>4.4530000000000003</v>
      </c>
      <c r="AH21" s="122">
        <v>4.4180000000000001</v>
      </c>
      <c r="AI21" s="42">
        <v>4.2309999999999999</v>
      </c>
      <c r="AJ21" s="42">
        <v>3.881014</v>
      </c>
      <c r="AK21" s="42">
        <v>3.9896278999999999</v>
      </c>
      <c r="AL21" s="42">
        <v>3.982456</v>
      </c>
      <c r="AM21" s="41">
        <v>3.8867509999999998</v>
      </c>
      <c r="AN21" s="41">
        <v>3.6867610000000002</v>
      </c>
      <c r="AO21" s="41">
        <v>4.4409739999999989</v>
      </c>
      <c r="AP21" s="41">
        <v>4.2545489999999999</v>
      </c>
      <c r="AQ21" s="42">
        <v>4.4300490000000003</v>
      </c>
      <c r="AR21" s="42">
        <v>4.1520909999999995</v>
      </c>
      <c r="AS21" s="42">
        <v>4.7297409999999998</v>
      </c>
      <c r="AT21" s="42">
        <v>4.3563999999999998</v>
      </c>
      <c r="AU21" s="41">
        <v>3.9154419999999996</v>
      </c>
      <c r="AV21" s="41">
        <v>3.8543690000000002</v>
      </c>
      <c r="AW21" s="41">
        <v>4.3289140000000002</v>
      </c>
      <c r="AX21" s="41">
        <v>5.3444729999999998</v>
      </c>
      <c r="AY21" s="42">
        <v>4.9838309999999995</v>
      </c>
      <c r="AZ21" s="42">
        <v>4.8923620000000003</v>
      </c>
      <c r="BA21" s="42">
        <v>5.5755389999999991</v>
      </c>
      <c r="BB21" s="42">
        <v>6.0781669999999997</v>
      </c>
      <c r="BC21" s="122">
        <v>5.9176729999999997</v>
      </c>
      <c r="BD21" s="122">
        <v>6.1677609999999996</v>
      </c>
      <c r="BE21" s="122">
        <v>7.1121470000000002</v>
      </c>
      <c r="BF21" s="122">
        <v>6.5757490000000001</v>
      </c>
      <c r="BG21" s="42">
        <v>6.822838</v>
      </c>
      <c r="BH21" s="42">
        <v>6.5635349999999999</v>
      </c>
      <c r="BI21" s="42">
        <v>6.8647749999999998</v>
      </c>
      <c r="BJ21" s="42">
        <v>7.5419999999999998</v>
      </c>
      <c r="BK21" s="122">
        <v>7.4050000000000002</v>
      </c>
      <c r="BL21" s="122">
        <v>8.2919999999999998</v>
      </c>
      <c r="BM21" s="122">
        <v>7.7860739999999993</v>
      </c>
      <c r="BN21" s="122">
        <v>7.141572</v>
      </c>
      <c r="BO21" s="42">
        <v>8.4864040000000003</v>
      </c>
      <c r="BP21" s="42">
        <v>7.1760000000000002</v>
      </c>
      <c r="BQ21" s="42">
        <v>7.8049999999999997</v>
      </c>
      <c r="BR21" s="42">
        <v>8.41</v>
      </c>
      <c r="BS21" s="41">
        <v>7.79</v>
      </c>
      <c r="BT21" s="41">
        <v>7.6858999999999993</v>
      </c>
      <c r="BU21" s="41">
        <v>10.945</v>
      </c>
      <c r="BV21" s="41">
        <v>10.164</v>
      </c>
      <c r="BW21" s="42">
        <v>8.9294899999999995</v>
      </c>
      <c r="BX21" s="42">
        <v>7.6394150000000005</v>
      </c>
      <c r="BY21" s="42">
        <v>8.6999089999999999</v>
      </c>
      <c r="BZ21" s="42">
        <v>9.3324169999999995</v>
      </c>
      <c r="CA21" s="41">
        <v>8.0559999999999992</v>
      </c>
      <c r="CB21" s="41">
        <v>7.5034569999999992</v>
      </c>
      <c r="CC21" s="41">
        <v>8.5126600000000003</v>
      </c>
      <c r="CD21" s="41">
        <v>9.8658020000000004</v>
      </c>
      <c r="CE21" s="60">
        <f t="shared" si="3"/>
        <v>0.15895642490126471</v>
      </c>
      <c r="CF21" s="60">
        <f t="shared" si="4"/>
        <v>5.715400415562244E-2</v>
      </c>
    </row>
    <row r="22" spans="1:84" x14ac:dyDescent="0.25">
      <c r="A22" s="32" t="s">
        <v>25</v>
      </c>
      <c r="B22" s="121">
        <v>0</v>
      </c>
      <c r="C22" s="42">
        <v>0</v>
      </c>
      <c r="D22" s="42">
        <v>0</v>
      </c>
      <c r="E22" s="42">
        <v>0.28700000000000003</v>
      </c>
      <c r="F22" s="42">
        <v>0.25700000000000001</v>
      </c>
      <c r="G22" s="122">
        <v>0.248</v>
      </c>
      <c r="H22" s="122">
        <v>1.2E-2</v>
      </c>
      <c r="I22" s="122">
        <v>1.1000000000000001E-2</v>
      </c>
      <c r="J22" s="122">
        <v>2.3E-2</v>
      </c>
      <c r="K22" s="42">
        <v>3.4000000000000002E-2</v>
      </c>
      <c r="L22" s="42">
        <v>3.7000000000000005E-2</v>
      </c>
      <c r="M22" s="42">
        <v>5.3000000000000005E-2</v>
      </c>
      <c r="N22" s="42">
        <v>5.3000000000000005E-2</v>
      </c>
      <c r="O22" s="122">
        <v>0.109</v>
      </c>
      <c r="P22" s="122">
        <v>3.3540000000000001</v>
      </c>
      <c r="Q22" s="122">
        <v>3.3550000000000004</v>
      </c>
      <c r="R22" s="122">
        <v>3.3640000000000003</v>
      </c>
      <c r="S22" s="42">
        <v>3.5020000000000002</v>
      </c>
      <c r="T22" s="42">
        <v>3.8450000000000002</v>
      </c>
      <c r="U22" s="42">
        <v>4.351</v>
      </c>
      <c r="V22" s="42">
        <v>4.7380000000000004</v>
      </c>
      <c r="W22" s="122">
        <v>4.9850000000000003</v>
      </c>
      <c r="X22" s="122">
        <v>5.032</v>
      </c>
      <c r="Y22" s="122">
        <v>5.1530000000000005</v>
      </c>
      <c r="Z22" s="122">
        <v>5.1560000000000006</v>
      </c>
      <c r="AA22" s="42">
        <v>5.2680000000000007</v>
      </c>
      <c r="AB22" s="42">
        <v>5.36</v>
      </c>
      <c r="AC22" s="42">
        <v>5.3520000000000003</v>
      </c>
      <c r="AD22" s="42">
        <v>5.3090000000000002</v>
      </c>
      <c r="AE22" s="122">
        <v>5.3090000000000002</v>
      </c>
      <c r="AF22" s="122">
        <v>5.3090000000000002</v>
      </c>
      <c r="AG22" s="122">
        <v>5.1560000000000006</v>
      </c>
      <c r="AH22" s="122">
        <v>5.0840000000000005</v>
      </c>
      <c r="AI22" s="42">
        <v>5.0579999999999998</v>
      </c>
      <c r="AJ22" s="42">
        <v>2.1248</v>
      </c>
      <c r="AK22" s="42">
        <v>2.0116749999999999</v>
      </c>
      <c r="AL22" s="42">
        <v>1.9380879999999998</v>
      </c>
      <c r="AM22" s="41">
        <v>1.9796239999999998</v>
      </c>
      <c r="AN22" s="41">
        <v>1.973387</v>
      </c>
      <c r="AO22" s="41">
        <v>1.7396739999999999</v>
      </c>
      <c r="AP22" s="41">
        <v>1.5307039999999998</v>
      </c>
      <c r="AQ22" s="42">
        <v>1.32995</v>
      </c>
      <c r="AR22" s="42">
        <v>1.1663239999999999</v>
      </c>
      <c r="AS22" s="42">
        <v>0.99688199999999993</v>
      </c>
      <c r="AT22" s="42">
        <v>0.84373500000000001</v>
      </c>
      <c r="AU22" s="41">
        <v>0.73156999999999994</v>
      </c>
      <c r="AV22" s="41">
        <v>0.61774899999999999</v>
      </c>
      <c r="AW22" s="41">
        <v>0.48035600000000001</v>
      </c>
      <c r="AX22" s="41">
        <v>0.39871000000000001</v>
      </c>
      <c r="AY22" s="42">
        <v>0.35535699999999998</v>
      </c>
      <c r="AZ22" s="42">
        <v>0.27646300000000001</v>
      </c>
      <c r="BA22" s="42">
        <v>0.19487099999999999</v>
      </c>
      <c r="BB22" s="42">
        <v>0.155642</v>
      </c>
      <c r="BC22" s="122">
        <v>0.123526</v>
      </c>
      <c r="BD22" s="122">
        <v>7.2514999999999996E-2</v>
      </c>
      <c r="BE22" s="122">
        <v>5.7280999999999999E-2</v>
      </c>
      <c r="BF22" s="122">
        <v>3.6652999999999998E-2</v>
      </c>
      <c r="BG22" s="42">
        <v>1.7520000000000001E-2</v>
      </c>
      <c r="BH22" s="42">
        <v>1.3883999999999999E-2</v>
      </c>
      <c r="BI22" s="42">
        <v>1.8379E-2</v>
      </c>
      <c r="BJ22" s="42">
        <v>1.7999999999999999E-2</v>
      </c>
      <c r="BK22" s="122">
        <v>0</v>
      </c>
      <c r="BL22" s="122">
        <v>0</v>
      </c>
      <c r="BM22" s="122">
        <v>0</v>
      </c>
      <c r="BN22" s="122">
        <v>6.4599999999999998E-4</v>
      </c>
      <c r="BO22" s="42">
        <v>5.3039999999999997E-3</v>
      </c>
      <c r="BP22" s="42">
        <v>1.0999999999999999E-2</v>
      </c>
      <c r="BQ22" s="42">
        <v>1.0999999999999999E-2</v>
      </c>
      <c r="BR22" s="42">
        <v>0.29499999999999998</v>
      </c>
      <c r="BS22" s="41">
        <v>0.39400000000000002</v>
      </c>
      <c r="BT22" s="41">
        <v>0.285719</v>
      </c>
      <c r="BU22" s="41">
        <v>0.28599999999999998</v>
      </c>
      <c r="BV22" s="41">
        <v>0.01</v>
      </c>
      <c r="BW22" s="42">
        <v>1.0430999999999999E-2</v>
      </c>
      <c r="BX22" s="42">
        <v>1.0430999999999999E-2</v>
      </c>
      <c r="BY22" s="42">
        <v>1.0430999999999999E-2</v>
      </c>
      <c r="BZ22" s="42">
        <v>1.0430999999999999E-2</v>
      </c>
      <c r="CA22" s="41">
        <v>0.01</v>
      </c>
      <c r="CB22" s="41">
        <v>1.0430999999999999E-2</v>
      </c>
      <c r="CC22" s="41">
        <v>0</v>
      </c>
      <c r="CD22" s="41">
        <v>0</v>
      </c>
      <c r="CE22" s="60" t="e">
        <f t="shared" si="3"/>
        <v>#DIV/0!</v>
      </c>
      <c r="CF22" s="60">
        <f t="shared" si="4"/>
        <v>-1</v>
      </c>
    </row>
    <row r="23" spans="1:84" x14ac:dyDescent="0.25">
      <c r="A23" s="10" t="s">
        <v>58</v>
      </c>
      <c r="B23" s="3">
        <v>14.417</v>
      </c>
      <c r="C23" s="40">
        <v>1E-3</v>
      </c>
      <c r="D23" s="40">
        <v>15.450000000000001</v>
      </c>
      <c r="E23" s="40">
        <v>21.816000000000003</v>
      </c>
      <c r="F23" s="40">
        <v>23.85</v>
      </c>
      <c r="G23" s="120">
        <v>25.173999999999996</v>
      </c>
      <c r="H23" s="120">
        <v>26.094000000000001</v>
      </c>
      <c r="I23" s="120">
        <v>27.637999999999998</v>
      </c>
      <c r="J23" s="120">
        <v>31.16</v>
      </c>
      <c r="K23" s="40">
        <v>31.739000000000004</v>
      </c>
      <c r="L23" s="40">
        <v>32.950000000000003</v>
      </c>
      <c r="M23" s="40">
        <v>33.618000000000002</v>
      </c>
      <c r="N23" s="40">
        <v>39.293000000000006</v>
      </c>
      <c r="O23" s="120">
        <v>39.908999999999999</v>
      </c>
      <c r="P23" s="120">
        <v>41.231999999999999</v>
      </c>
      <c r="Q23" s="120">
        <v>44.185000000000002</v>
      </c>
      <c r="R23" s="120">
        <v>53.305000000000007</v>
      </c>
      <c r="S23" s="40">
        <v>53.980000000000004</v>
      </c>
      <c r="T23" s="40">
        <v>55.882000000000005</v>
      </c>
      <c r="U23" s="40">
        <v>57.725000000000001</v>
      </c>
      <c r="V23" s="40">
        <v>63.661000000000001</v>
      </c>
      <c r="W23" s="120">
        <v>64.625000000000014</v>
      </c>
      <c r="X23" s="120">
        <v>66.87700000000001</v>
      </c>
      <c r="Y23" s="120">
        <v>69.781000000000006</v>
      </c>
      <c r="Z23" s="120">
        <v>81</v>
      </c>
      <c r="AA23" s="40">
        <v>82.513999999999996</v>
      </c>
      <c r="AB23" s="40">
        <v>86.353999999999999</v>
      </c>
      <c r="AC23" s="40">
        <v>93.227999999999994</v>
      </c>
      <c r="AD23" s="40">
        <v>98.477000000000004</v>
      </c>
      <c r="AE23" s="120">
        <v>99.286000000000001</v>
      </c>
      <c r="AF23" s="120">
        <v>99.89700000000002</v>
      </c>
      <c r="AG23" s="120">
        <v>100.828</v>
      </c>
      <c r="AH23" s="120">
        <v>107.05600000000001</v>
      </c>
      <c r="AI23" s="40">
        <v>108.173</v>
      </c>
      <c r="AJ23" s="40">
        <v>114.00367300000001</v>
      </c>
      <c r="AK23" s="40">
        <v>119.1842115</v>
      </c>
      <c r="AL23" s="40">
        <v>123.70902</v>
      </c>
      <c r="AM23" s="39">
        <v>122.42363799999998</v>
      </c>
      <c r="AN23" s="39">
        <v>123.37792899999999</v>
      </c>
      <c r="AO23" s="39">
        <v>126.5959211</v>
      </c>
      <c r="AP23" s="39">
        <v>130.86686089999998</v>
      </c>
      <c r="AQ23" s="40">
        <v>132.88446070000001</v>
      </c>
      <c r="AR23" s="40">
        <v>133.87822250000002</v>
      </c>
      <c r="AS23" s="40">
        <v>136.11025176999999</v>
      </c>
      <c r="AT23" s="40">
        <v>145.431499</v>
      </c>
      <c r="AU23" s="39">
        <v>145.349784</v>
      </c>
      <c r="AV23" s="39">
        <v>144.646423</v>
      </c>
      <c r="AW23" s="39">
        <v>147.36000799999999</v>
      </c>
      <c r="AX23" s="39">
        <v>142.186847</v>
      </c>
      <c r="AY23" s="40">
        <v>140.91261799999998</v>
      </c>
      <c r="AZ23" s="40">
        <v>136.350258</v>
      </c>
      <c r="BA23" s="40">
        <v>143.34549499999994</v>
      </c>
      <c r="BB23" s="40">
        <v>153.27854099999999</v>
      </c>
      <c r="BC23" s="120">
        <v>153.627093</v>
      </c>
      <c r="BD23" s="120">
        <v>158.24808569999999</v>
      </c>
      <c r="BE23" s="120">
        <v>160.43530030000002</v>
      </c>
      <c r="BF23" s="120">
        <v>168.7362196</v>
      </c>
      <c r="BG23" s="40">
        <v>171.346046</v>
      </c>
      <c r="BH23" s="40">
        <v>174.68345299999999</v>
      </c>
      <c r="BI23" s="40">
        <v>179.684325</v>
      </c>
      <c r="BJ23" s="40">
        <v>184.251</v>
      </c>
      <c r="BK23" s="120">
        <v>187.94900000000001</v>
      </c>
      <c r="BL23" s="120">
        <v>193.82599999999999</v>
      </c>
      <c r="BM23" s="120">
        <v>189.39628999999996</v>
      </c>
      <c r="BN23" s="120">
        <v>196.91454799999997</v>
      </c>
      <c r="BO23" s="40">
        <v>199.55705900000001</v>
      </c>
      <c r="BP23" s="40">
        <v>199.40799999999999</v>
      </c>
      <c r="BQ23" s="40">
        <v>202.739</v>
      </c>
      <c r="BR23" s="40">
        <v>201.93899999999999</v>
      </c>
      <c r="BS23" s="39">
        <v>208.51</v>
      </c>
      <c r="BT23" s="39">
        <v>211.95577499999999</v>
      </c>
      <c r="BU23" s="39">
        <v>214.726</v>
      </c>
      <c r="BV23" s="39">
        <v>219.84700000000001</v>
      </c>
      <c r="BW23" s="40">
        <v>220.80059299999999</v>
      </c>
      <c r="BX23" s="40">
        <v>228.546098</v>
      </c>
      <c r="BY23" s="40">
        <v>232.16509099999999</v>
      </c>
      <c r="BZ23" s="40">
        <v>238.54314900000003</v>
      </c>
      <c r="CA23" s="39">
        <v>224.50700000000001</v>
      </c>
      <c r="CB23" s="39">
        <v>229.94923</v>
      </c>
      <c r="CC23" s="39">
        <v>234.50029799999999</v>
      </c>
      <c r="CD23" s="39">
        <v>237.70652899999999</v>
      </c>
      <c r="CE23" s="60">
        <f t="shared" si="3"/>
        <v>1.3672609490671173E-2</v>
      </c>
      <c r="CF23" s="60">
        <f t="shared" si="4"/>
        <v>-3.507206153298692E-3</v>
      </c>
    </row>
    <row r="24" spans="1:84" ht="13" thickBot="1" x14ac:dyDescent="0.3">
      <c r="A24" s="10" t="s">
        <v>26</v>
      </c>
      <c r="B24" s="3">
        <v>1.8000000000000002E-2</v>
      </c>
      <c r="C24" s="40">
        <v>0</v>
      </c>
      <c r="D24" s="40">
        <v>0.1</v>
      </c>
      <c r="E24" s="40">
        <v>0</v>
      </c>
      <c r="F24" s="40">
        <v>0</v>
      </c>
      <c r="G24" s="120">
        <v>0</v>
      </c>
      <c r="H24" s="120">
        <v>0</v>
      </c>
      <c r="I24" s="120">
        <v>0</v>
      </c>
      <c r="J24" s="120">
        <v>7.2000000000000008E-2</v>
      </c>
      <c r="K24" s="40">
        <v>7.2000000000000008E-2</v>
      </c>
      <c r="L24" s="40">
        <v>7.2000000000000008E-2</v>
      </c>
      <c r="M24" s="40">
        <v>7.2000000000000008E-2</v>
      </c>
      <c r="N24" s="40">
        <v>0</v>
      </c>
      <c r="O24" s="120">
        <v>8.0000000000000002E-3</v>
      </c>
      <c r="P24" s="120">
        <v>0.17400000000000002</v>
      </c>
      <c r="Q24" s="120">
        <v>0.17400000000000002</v>
      </c>
      <c r="R24" s="120">
        <v>8.5000000000000006E-2</v>
      </c>
      <c r="S24" s="40">
        <v>8.5000000000000006E-2</v>
      </c>
      <c r="T24" s="40">
        <v>0.53500000000000003</v>
      </c>
      <c r="U24" s="40">
        <v>0.53800000000000003</v>
      </c>
      <c r="V24" s="40">
        <v>0.57900000000000007</v>
      </c>
      <c r="W24" s="120">
        <v>0</v>
      </c>
      <c r="X24" s="120">
        <v>6.5000000000000002E-2</v>
      </c>
      <c r="Y24" s="120">
        <v>1.7000000000000001E-2</v>
      </c>
      <c r="Z24" s="120">
        <v>0</v>
      </c>
      <c r="AA24" s="40">
        <v>0</v>
      </c>
      <c r="AB24" s="40">
        <v>0</v>
      </c>
      <c r="AC24" s="40">
        <v>4.5999999999999999E-2</v>
      </c>
      <c r="AD24" s="40">
        <v>3.9E-2</v>
      </c>
      <c r="AE24" s="120">
        <v>0.05</v>
      </c>
      <c r="AF24" s="120">
        <v>0.08</v>
      </c>
      <c r="AG24" s="120">
        <v>0.09</v>
      </c>
      <c r="AH24" s="120">
        <v>0.11</v>
      </c>
      <c r="AI24" s="40">
        <v>0.11</v>
      </c>
      <c r="AJ24" s="40">
        <v>0.11</v>
      </c>
      <c r="AK24" s="40">
        <v>0</v>
      </c>
      <c r="AL24" s="40">
        <v>0</v>
      </c>
      <c r="AM24" s="39">
        <v>0</v>
      </c>
      <c r="AN24" s="39">
        <v>0</v>
      </c>
      <c r="AO24" s="39">
        <v>0</v>
      </c>
      <c r="AP24" s="39">
        <v>0</v>
      </c>
      <c r="AQ24" s="40">
        <v>0</v>
      </c>
      <c r="AR24" s="40">
        <v>0</v>
      </c>
      <c r="AS24" s="40">
        <v>0</v>
      </c>
      <c r="AT24" s="40">
        <v>0.01</v>
      </c>
      <c r="AU24" s="39">
        <v>0.01</v>
      </c>
      <c r="AV24" s="39">
        <v>0</v>
      </c>
      <c r="AW24" s="39">
        <v>0</v>
      </c>
      <c r="AX24" s="39">
        <v>0.08</v>
      </c>
      <c r="AY24" s="40">
        <v>0</v>
      </c>
      <c r="AZ24" s="40">
        <v>0</v>
      </c>
      <c r="BA24" s="40">
        <v>0</v>
      </c>
      <c r="BB24" s="40">
        <v>0</v>
      </c>
      <c r="BC24" s="120">
        <v>4.4000000000000004E-2</v>
      </c>
      <c r="BD24" s="120">
        <v>0</v>
      </c>
      <c r="BE24" s="120">
        <v>0.183</v>
      </c>
      <c r="BF24" s="120">
        <v>0</v>
      </c>
      <c r="BG24" s="40">
        <v>0.15878899999999999</v>
      </c>
      <c r="BH24" s="40">
        <v>0</v>
      </c>
      <c r="BI24" s="40">
        <v>0</v>
      </c>
      <c r="BJ24" s="40">
        <v>0.222</v>
      </c>
      <c r="BK24" s="120">
        <v>0</v>
      </c>
      <c r="BL24" s="120">
        <v>9.9000000000000005E-2</v>
      </c>
      <c r="BM24" s="120">
        <v>0.10600000000000001</v>
      </c>
      <c r="BN24" s="120">
        <v>0.52335399999999999</v>
      </c>
      <c r="BO24" s="40">
        <v>0.61832500000000001</v>
      </c>
      <c r="BP24" s="40">
        <v>0.55600000000000005</v>
      </c>
      <c r="BQ24" s="40">
        <v>0.68400000000000005</v>
      </c>
      <c r="BR24" s="40">
        <v>0.26700000000000002</v>
      </c>
      <c r="BS24" s="39">
        <v>0.48499999999999999</v>
      </c>
      <c r="BT24" s="39">
        <v>0.48460000000000003</v>
      </c>
      <c r="BU24" s="39">
        <v>0.48199999999999998</v>
      </c>
      <c r="BV24" s="39">
        <v>0.32200000000000001</v>
      </c>
      <c r="BW24" s="40">
        <v>0.51924999999999999</v>
      </c>
      <c r="BX24" s="40">
        <v>0.51277899999999998</v>
      </c>
      <c r="BY24" s="40">
        <v>0.50727299999999997</v>
      </c>
      <c r="BZ24" s="40">
        <v>0.49974399999999997</v>
      </c>
      <c r="CA24" s="39">
        <v>0.42599999999999999</v>
      </c>
      <c r="CB24" s="39">
        <v>0.41761100000000001</v>
      </c>
      <c r="CC24" s="39">
        <v>0.40900900000000001</v>
      </c>
      <c r="CD24" s="39">
        <v>0.34041399999999999</v>
      </c>
      <c r="CE24" s="60">
        <f t="shared" si="3"/>
        <v>-0.16771024598480722</v>
      </c>
      <c r="CF24" s="60">
        <f t="shared" si="4"/>
        <v>-0.31882323749759878</v>
      </c>
    </row>
    <row r="25" spans="1:84" ht="13" thickTop="1" x14ac:dyDescent="0.25">
      <c r="A25" s="11" t="s">
        <v>59</v>
      </c>
      <c r="B25" s="4">
        <v>95.06</v>
      </c>
      <c r="C25" s="46">
        <v>92.045000000000016</v>
      </c>
      <c r="D25" s="46">
        <v>89.394000000000005</v>
      </c>
      <c r="E25" s="46">
        <v>90.128000000000014</v>
      </c>
      <c r="F25" s="46">
        <v>86.445999999999998</v>
      </c>
      <c r="G25" s="5">
        <v>83.781000000000006</v>
      </c>
      <c r="H25" s="5">
        <v>79.244</v>
      </c>
      <c r="I25" s="5">
        <v>78.420000000000016</v>
      </c>
      <c r="J25" s="5">
        <v>75.612000000000009</v>
      </c>
      <c r="K25" s="46">
        <v>76.741</v>
      </c>
      <c r="L25" s="46">
        <v>68.802999999999997</v>
      </c>
      <c r="M25" s="46">
        <v>68.141000000000005</v>
      </c>
      <c r="N25" s="46">
        <v>83.510999999999996</v>
      </c>
      <c r="O25" s="5">
        <v>94.437000000000012</v>
      </c>
      <c r="P25" s="5">
        <v>91.936000000000007</v>
      </c>
      <c r="Q25" s="5">
        <v>90.882000000000005</v>
      </c>
      <c r="R25" s="5">
        <v>85.942000000000007</v>
      </c>
      <c r="S25" s="46">
        <v>84.983000000000004</v>
      </c>
      <c r="T25" s="46">
        <v>81.509</v>
      </c>
      <c r="U25" s="46">
        <v>81.445000000000007</v>
      </c>
      <c r="V25" s="46">
        <v>76.173000000000002</v>
      </c>
      <c r="W25" s="5">
        <v>74.831999999999994</v>
      </c>
      <c r="X25" s="5">
        <v>68.658999999999992</v>
      </c>
      <c r="Y25" s="5">
        <v>70.703000000000003</v>
      </c>
      <c r="Z25" s="5">
        <v>84.350999999999999</v>
      </c>
      <c r="AA25" s="46">
        <v>129.61500000000001</v>
      </c>
      <c r="AB25" s="46">
        <v>126.76000000000002</v>
      </c>
      <c r="AC25" s="46">
        <v>149.40500000000003</v>
      </c>
      <c r="AD25" s="46">
        <v>142.06700000000001</v>
      </c>
      <c r="AE25" s="5">
        <v>155.96299999999999</v>
      </c>
      <c r="AF25" s="5">
        <v>162.03700000000001</v>
      </c>
      <c r="AG25" s="5">
        <v>170.66200000000001</v>
      </c>
      <c r="AH25" s="5">
        <v>156.89400000000001</v>
      </c>
      <c r="AI25" s="46">
        <v>172.17700000000002</v>
      </c>
      <c r="AJ25" s="46">
        <v>161.704801</v>
      </c>
      <c r="AK25" s="46">
        <v>165.39483858</v>
      </c>
      <c r="AL25" s="46">
        <v>157.17768500000003</v>
      </c>
      <c r="AM25" s="45">
        <v>169.47915400000002</v>
      </c>
      <c r="AN25" s="45">
        <v>184.07387</v>
      </c>
      <c r="AO25" s="45">
        <v>168.62247400000001</v>
      </c>
      <c r="AP25" s="45">
        <v>172.07723500000003</v>
      </c>
      <c r="AQ25" s="46">
        <v>174.72215699999998</v>
      </c>
      <c r="AR25" s="46">
        <v>179.25927300000001</v>
      </c>
      <c r="AS25" s="46">
        <v>162.90216298000001</v>
      </c>
      <c r="AT25" s="46">
        <v>171.82583</v>
      </c>
      <c r="AU25" s="45">
        <v>172.93856299999999</v>
      </c>
      <c r="AV25" s="45">
        <v>176.216149</v>
      </c>
      <c r="AW25" s="45">
        <v>175.507475</v>
      </c>
      <c r="AX25" s="45">
        <v>176.82383299999998</v>
      </c>
      <c r="AY25" s="46">
        <v>181.41294200000002</v>
      </c>
      <c r="AZ25" s="46">
        <v>173.72280499999999</v>
      </c>
      <c r="BA25" s="46">
        <v>178.31322799999998</v>
      </c>
      <c r="BB25" s="46">
        <f t="shared" ref="BB25:BL25" si="6">BB26+BB29</f>
        <v>153.85788300000002</v>
      </c>
      <c r="BC25" s="5">
        <f t="shared" si="6"/>
        <v>151.21698800000001</v>
      </c>
      <c r="BD25" s="5">
        <f t="shared" si="6"/>
        <v>155.553212</v>
      </c>
      <c r="BE25" s="5">
        <f t="shared" si="6"/>
        <v>151.37520000000001</v>
      </c>
      <c r="BF25" s="5">
        <f t="shared" si="6"/>
        <v>148.68632600000001</v>
      </c>
      <c r="BG25" s="46">
        <f t="shared" si="6"/>
        <v>146.97414699999999</v>
      </c>
      <c r="BH25" s="46">
        <f t="shared" si="6"/>
        <v>148.47324599999999</v>
      </c>
      <c r="BI25" s="46">
        <f t="shared" si="6"/>
        <v>146.723761</v>
      </c>
      <c r="BJ25" s="46">
        <f t="shared" si="6"/>
        <v>148.553</v>
      </c>
      <c r="BK25" s="5">
        <f t="shared" si="6"/>
        <v>151.803</v>
      </c>
      <c r="BL25" s="5">
        <f t="shared" si="6"/>
        <v>143.73700000000002</v>
      </c>
      <c r="BM25" s="5">
        <f>BM26+BM29</f>
        <v>141.39300900000001</v>
      </c>
      <c r="BN25" s="5">
        <f t="shared" ref="BN25:BT25" si="7">BN26+BN29+BN33</f>
        <v>156.69277400000001</v>
      </c>
      <c r="BO25" s="46">
        <f t="shared" si="7"/>
        <v>167.800006</v>
      </c>
      <c r="BP25" s="46">
        <f t="shared" si="7"/>
        <v>162.26400000000001</v>
      </c>
      <c r="BQ25" s="46">
        <f t="shared" si="7"/>
        <v>163.47799999999998</v>
      </c>
      <c r="BR25" s="46">
        <f t="shared" si="7"/>
        <v>181.27199999999999</v>
      </c>
      <c r="BS25" s="45">
        <f t="shared" si="7"/>
        <v>168.774</v>
      </c>
      <c r="BT25" s="45">
        <f t="shared" si="7"/>
        <v>162.33799999999999</v>
      </c>
      <c r="BU25" s="45">
        <f>BU26+BU29+BU33</f>
        <v>170.63800000000001</v>
      </c>
      <c r="BV25" s="45">
        <f>BV26+BV29+BV33</f>
        <v>189.91500000000002</v>
      </c>
      <c r="BW25" s="46">
        <v>192.31746300000003</v>
      </c>
      <c r="BX25" s="46">
        <v>187.63510299999999</v>
      </c>
      <c r="BY25" s="46">
        <v>190.76646600000001</v>
      </c>
      <c r="BZ25" s="46">
        <v>213.02256800000001</v>
      </c>
      <c r="CA25" s="45">
        <v>205.39400000000001</v>
      </c>
      <c r="CB25" s="45">
        <v>200.60719849999998</v>
      </c>
      <c r="CC25" s="45">
        <v>202.89236449999999</v>
      </c>
      <c r="CD25" s="45">
        <v>210.22985399999999</v>
      </c>
      <c r="CE25" s="60">
        <f t="shared" si="3"/>
        <v>3.6164443733909035E-2</v>
      </c>
      <c r="CF25" s="60">
        <f t="shared" si="4"/>
        <v>-1.3109944294728559E-2</v>
      </c>
    </row>
    <row r="26" spans="1:84" x14ac:dyDescent="0.25">
      <c r="A26" s="10" t="s">
        <v>17</v>
      </c>
      <c r="B26" s="3">
        <v>0.33500000000000002</v>
      </c>
      <c r="C26" s="40">
        <v>0</v>
      </c>
      <c r="D26" s="40">
        <v>8.3000000000000004E-2</v>
      </c>
      <c r="E26" s="40">
        <v>2E-3</v>
      </c>
      <c r="F26" s="40">
        <v>8.0000000000000002E-3</v>
      </c>
      <c r="G26" s="120">
        <v>1.3000000000000001E-2</v>
      </c>
      <c r="H26" s="120">
        <v>8.0000000000000002E-3</v>
      </c>
      <c r="I26" s="120">
        <v>3.5000000000000003E-2</v>
      </c>
      <c r="J26" s="120">
        <v>1.153</v>
      </c>
      <c r="K26" s="40">
        <v>1.147</v>
      </c>
      <c r="L26" s="40">
        <v>3.0000000000000001E-3</v>
      </c>
      <c r="M26" s="40">
        <v>3.0000000000000001E-3</v>
      </c>
      <c r="N26" s="40">
        <v>0.46700000000000003</v>
      </c>
      <c r="O26" s="120">
        <v>0.46800000000000003</v>
      </c>
      <c r="P26" s="120">
        <v>3.1E-2</v>
      </c>
      <c r="Q26" s="120">
        <v>7.4999999999999997E-2</v>
      </c>
      <c r="R26" s="120">
        <v>3.7999999999999999E-2</v>
      </c>
      <c r="S26" s="40">
        <v>0.02</v>
      </c>
      <c r="T26" s="40">
        <v>5.0000000000000001E-3</v>
      </c>
      <c r="U26" s="40">
        <v>0</v>
      </c>
      <c r="V26" s="40">
        <v>0</v>
      </c>
      <c r="W26" s="120">
        <v>1E-3</v>
      </c>
      <c r="X26" s="120">
        <v>1E-3</v>
      </c>
      <c r="Y26" s="120">
        <v>2.5500000000000003</v>
      </c>
      <c r="Z26" s="120">
        <v>16.943000000000001</v>
      </c>
      <c r="AA26" s="40">
        <v>16.978000000000002</v>
      </c>
      <c r="AB26" s="40">
        <v>9.1539999999999999</v>
      </c>
      <c r="AC26" s="40">
        <v>32.874000000000002</v>
      </c>
      <c r="AD26" s="40">
        <v>28.7</v>
      </c>
      <c r="AE26" s="120">
        <v>30.100999999999999</v>
      </c>
      <c r="AF26" s="120">
        <v>13.190000000000001</v>
      </c>
      <c r="AG26" s="120">
        <v>24.707999999999998</v>
      </c>
      <c r="AH26" s="120">
        <v>14.208</v>
      </c>
      <c r="AI26" s="40">
        <v>16.593000000000004</v>
      </c>
      <c r="AJ26" s="40">
        <v>8.1710000000000012</v>
      </c>
      <c r="AK26" s="40">
        <v>14.288171999999999</v>
      </c>
      <c r="AL26" s="40">
        <v>7.3628590000000003</v>
      </c>
      <c r="AM26" s="39">
        <v>6.0484840000000002</v>
      </c>
      <c r="AN26" s="39">
        <v>7.0129659999999996</v>
      </c>
      <c r="AO26" s="39">
        <v>3.1108389999999999</v>
      </c>
      <c r="AP26" s="39">
        <v>8.27623</v>
      </c>
      <c r="AQ26" s="40">
        <v>10.536173999999999</v>
      </c>
      <c r="AR26" s="40">
        <v>23.307776999999998</v>
      </c>
      <c r="AS26" s="40">
        <v>6.5721559999999997</v>
      </c>
      <c r="AT26" s="40">
        <v>8.0398899999999998</v>
      </c>
      <c r="AU26" s="39">
        <v>10.4681</v>
      </c>
      <c r="AV26" s="39">
        <v>12.825564</v>
      </c>
      <c r="AW26" s="39">
        <v>3.1805669999999999</v>
      </c>
      <c r="AX26" s="39">
        <v>3.6699380000000001</v>
      </c>
      <c r="AY26" s="40">
        <v>3.5129419999999998</v>
      </c>
      <c r="AZ26" s="40">
        <v>3.5398799999999997</v>
      </c>
      <c r="BA26" s="40">
        <v>3.5345419999999996</v>
      </c>
      <c r="BB26" s="40">
        <v>3.6087879999999997</v>
      </c>
      <c r="BC26" s="120">
        <v>3.638083</v>
      </c>
      <c r="BD26" s="120">
        <v>3.6379319999999997</v>
      </c>
      <c r="BE26" s="120">
        <v>3.6730099999999997</v>
      </c>
      <c r="BF26" s="120">
        <v>3.7423959999999998</v>
      </c>
      <c r="BG26" s="40">
        <v>3.7630569999999999</v>
      </c>
      <c r="BH26" s="40">
        <v>3.7440659999999997</v>
      </c>
      <c r="BI26" s="40">
        <v>3.7467609999999998</v>
      </c>
      <c r="BJ26" s="40">
        <v>3.7650000000000001</v>
      </c>
      <c r="BK26" s="120">
        <v>3.738</v>
      </c>
      <c r="BL26" s="120">
        <v>3.7229999999999999</v>
      </c>
      <c r="BM26" s="120">
        <v>3.2013889999999998</v>
      </c>
      <c r="BN26" s="120">
        <v>3.2567740000000001</v>
      </c>
      <c r="BO26" s="40">
        <v>3.2826960000000001</v>
      </c>
      <c r="BP26" s="40">
        <v>3.3039999999999998</v>
      </c>
      <c r="BQ26" s="40">
        <v>3.194</v>
      </c>
      <c r="BR26" s="40">
        <v>3.2679999999999998</v>
      </c>
      <c r="BS26" s="39">
        <v>3.3690000000000002</v>
      </c>
      <c r="BT26" s="39">
        <v>3.2029999999999998</v>
      </c>
      <c r="BU26" s="39">
        <v>3.2429999999999999</v>
      </c>
      <c r="BV26" s="39">
        <v>3.234</v>
      </c>
      <c r="BW26" s="40">
        <v>3.219821</v>
      </c>
      <c r="BX26" s="40">
        <v>3.2829129999999997</v>
      </c>
      <c r="BY26" s="40">
        <v>2.2232659999999997</v>
      </c>
      <c r="BZ26" s="40">
        <v>3.1240519999999998</v>
      </c>
      <c r="CA26" s="39">
        <v>3.1040000000000001</v>
      </c>
      <c r="CB26" s="39">
        <v>0.89888199999999996</v>
      </c>
      <c r="CC26" s="39">
        <v>0.89890999999999999</v>
      </c>
      <c r="CD26" s="39">
        <v>0.882544</v>
      </c>
      <c r="CE26" s="60">
        <f t="shared" si="3"/>
        <v>-1.8206494532266859E-2</v>
      </c>
      <c r="CF26" s="60">
        <f t="shared" si="4"/>
        <v>-0.71750022086700227</v>
      </c>
    </row>
    <row r="27" spans="1:84" x14ac:dyDescent="0.25">
      <c r="A27" s="32" t="s">
        <v>19</v>
      </c>
      <c r="B27" s="121">
        <v>0</v>
      </c>
      <c r="C27" s="42">
        <v>0</v>
      </c>
      <c r="D27" s="42">
        <v>0</v>
      </c>
      <c r="E27" s="42">
        <v>0</v>
      </c>
      <c r="F27" s="42">
        <v>0</v>
      </c>
      <c r="G27" s="122">
        <v>0</v>
      </c>
      <c r="H27" s="122">
        <v>0</v>
      </c>
      <c r="I27" s="122">
        <v>0</v>
      </c>
      <c r="J27" s="122">
        <v>0</v>
      </c>
      <c r="K27" s="42">
        <v>0</v>
      </c>
      <c r="L27" s="42">
        <v>0</v>
      </c>
      <c r="M27" s="42">
        <v>0</v>
      </c>
      <c r="N27" s="42">
        <v>0</v>
      </c>
      <c r="O27" s="122">
        <v>0</v>
      </c>
      <c r="P27" s="122">
        <v>0</v>
      </c>
      <c r="Q27" s="122">
        <v>0</v>
      </c>
      <c r="R27" s="122">
        <v>0</v>
      </c>
      <c r="S27" s="42">
        <v>0</v>
      </c>
      <c r="T27" s="42">
        <v>0</v>
      </c>
      <c r="U27" s="42">
        <v>0</v>
      </c>
      <c r="V27" s="42">
        <v>0</v>
      </c>
      <c r="W27" s="122">
        <v>0</v>
      </c>
      <c r="X27" s="122">
        <v>0</v>
      </c>
      <c r="Y27" s="122">
        <v>0</v>
      </c>
      <c r="Z27" s="122">
        <v>14.23</v>
      </c>
      <c r="AA27" s="42">
        <v>14.379000000000001</v>
      </c>
      <c r="AB27" s="42">
        <v>6.42</v>
      </c>
      <c r="AC27" s="42">
        <v>30.189</v>
      </c>
      <c r="AD27" s="42">
        <v>25.9</v>
      </c>
      <c r="AE27" s="122">
        <v>27.3</v>
      </c>
      <c r="AF27" s="122">
        <v>9.9</v>
      </c>
      <c r="AG27" s="122">
        <v>21.704000000000001</v>
      </c>
      <c r="AH27" s="122">
        <v>11.068</v>
      </c>
      <c r="AI27" s="42">
        <v>8.4860000000000007</v>
      </c>
      <c r="AJ27" s="42">
        <v>0</v>
      </c>
      <c r="AK27" s="42">
        <v>6.0640000000000001</v>
      </c>
      <c r="AL27" s="42">
        <v>2.4140000000000001</v>
      </c>
      <c r="AM27" s="41">
        <v>0.65</v>
      </c>
      <c r="AN27" s="41">
        <v>0.46160000000000001</v>
      </c>
      <c r="AO27" s="41">
        <v>0</v>
      </c>
      <c r="AP27" s="41">
        <v>2E-3</v>
      </c>
      <c r="AQ27" s="42">
        <v>5.0212519999999996</v>
      </c>
      <c r="AR27" s="42">
        <v>15.111324999999999</v>
      </c>
      <c r="AS27" s="42">
        <v>0</v>
      </c>
      <c r="AT27" s="42">
        <v>0</v>
      </c>
      <c r="AU27" s="41">
        <v>4.99</v>
      </c>
      <c r="AV27" s="41">
        <v>5.0030000000000001</v>
      </c>
      <c r="AW27" s="41">
        <v>3.0000000000000001E-3</v>
      </c>
      <c r="AX27" s="41">
        <v>0.503</v>
      </c>
      <c r="AY27" s="42">
        <v>1E-3</v>
      </c>
      <c r="AZ27" s="42">
        <v>0</v>
      </c>
      <c r="BA27" s="42">
        <v>0</v>
      </c>
      <c r="BB27" s="42">
        <v>0</v>
      </c>
      <c r="BC27" s="122">
        <v>0</v>
      </c>
      <c r="BD27" s="122">
        <v>0</v>
      </c>
      <c r="BE27" s="122">
        <v>0</v>
      </c>
      <c r="BF27" s="122">
        <v>0</v>
      </c>
      <c r="BG27" s="42">
        <v>0</v>
      </c>
      <c r="BH27" s="42">
        <v>0</v>
      </c>
      <c r="BI27" s="42">
        <v>0</v>
      </c>
      <c r="BJ27" s="42">
        <v>0</v>
      </c>
      <c r="BK27" s="122">
        <v>0</v>
      </c>
      <c r="BL27" s="122">
        <v>0</v>
      </c>
      <c r="BM27" s="122">
        <v>0</v>
      </c>
      <c r="BN27" s="122">
        <v>0</v>
      </c>
      <c r="BO27" s="42">
        <v>0</v>
      </c>
      <c r="BP27" s="42">
        <v>0</v>
      </c>
      <c r="BQ27" s="42">
        <v>0</v>
      </c>
      <c r="BR27" s="42">
        <v>0</v>
      </c>
      <c r="BS27" s="41">
        <v>0</v>
      </c>
      <c r="BT27" s="41">
        <v>0</v>
      </c>
      <c r="BU27" s="41">
        <v>0</v>
      </c>
      <c r="BV27" s="41">
        <v>0</v>
      </c>
      <c r="BW27" s="42">
        <v>0</v>
      </c>
      <c r="BX27" s="42">
        <v>0</v>
      </c>
      <c r="BY27" s="42">
        <v>0</v>
      </c>
      <c r="BZ27" s="42">
        <v>0</v>
      </c>
      <c r="CA27" s="41">
        <v>0</v>
      </c>
      <c r="CB27" s="41">
        <v>0</v>
      </c>
      <c r="CC27" s="41">
        <v>0</v>
      </c>
      <c r="CD27" s="41">
        <v>0</v>
      </c>
      <c r="CE27" s="60" t="e">
        <f t="shared" si="3"/>
        <v>#DIV/0!</v>
      </c>
      <c r="CF27" s="60" t="e">
        <f t="shared" si="4"/>
        <v>#DIV/0!</v>
      </c>
    </row>
    <row r="28" spans="1:84" x14ac:dyDescent="0.25">
      <c r="A28" s="32" t="s">
        <v>21</v>
      </c>
      <c r="B28" s="121">
        <v>0.33500000000000002</v>
      </c>
      <c r="C28" s="42">
        <v>0</v>
      </c>
      <c r="D28" s="42">
        <v>8.3000000000000004E-2</v>
      </c>
      <c r="E28" s="42">
        <v>2E-3</v>
      </c>
      <c r="F28" s="42">
        <v>8.0000000000000002E-3</v>
      </c>
      <c r="G28" s="122">
        <v>1.3000000000000001E-2</v>
      </c>
      <c r="H28" s="122">
        <v>8.0000000000000002E-3</v>
      </c>
      <c r="I28" s="122">
        <v>3.5000000000000003E-2</v>
      </c>
      <c r="J28" s="122">
        <v>1.153</v>
      </c>
      <c r="K28" s="42">
        <v>1.147</v>
      </c>
      <c r="L28" s="42">
        <v>3.0000000000000001E-3</v>
      </c>
      <c r="M28" s="42">
        <v>3.0000000000000001E-3</v>
      </c>
      <c r="N28" s="42">
        <v>0.46700000000000003</v>
      </c>
      <c r="O28" s="122">
        <v>0.46800000000000003</v>
      </c>
      <c r="P28" s="122">
        <v>3.1E-2</v>
      </c>
      <c r="Q28" s="122">
        <v>7.4999999999999997E-2</v>
      </c>
      <c r="R28" s="122">
        <v>3.7999999999999999E-2</v>
      </c>
      <c r="S28" s="42">
        <v>0.02</v>
      </c>
      <c r="T28" s="42">
        <v>5.0000000000000001E-3</v>
      </c>
      <c r="U28" s="42">
        <v>0</v>
      </c>
      <c r="V28" s="42">
        <v>0</v>
      </c>
      <c r="W28" s="122">
        <v>1E-3</v>
      </c>
      <c r="X28" s="122">
        <v>1E-3</v>
      </c>
      <c r="Y28" s="122">
        <v>2.5500000000000003</v>
      </c>
      <c r="Z28" s="122">
        <v>2.7130000000000001</v>
      </c>
      <c r="AA28" s="42">
        <v>2.5990000000000002</v>
      </c>
      <c r="AB28" s="42">
        <v>2.734</v>
      </c>
      <c r="AC28" s="42">
        <v>2.6850000000000001</v>
      </c>
      <c r="AD28" s="42">
        <v>2.8</v>
      </c>
      <c r="AE28" s="122">
        <v>2.8010000000000002</v>
      </c>
      <c r="AF28" s="122">
        <v>3.29</v>
      </c>
      <c r="AG28" s="122">
        <v>3.004</v>
      </c>
      <c r="AH28" s="122">
        <v>3.14</v>
      </c>
      <c r="AI28" s="42">
        <v>8.1070000000000011</v>
      </c>
      <c r="AJ28" s="42">
        <v>8.1710000000000012</v>
      </c>
      <c r="AK28" s="42">
        <v>8.2241719999999994</v>
      </c>
      <c r="AL28" s="42">
        <v>4.9488589999999997</v>
      </c>
      <c r="AM28" s="41">
        <v>5.3984839999999998</v>
      </c>
      <c r="AN28" s="41">
        <v>6.5513659999999998</v>
      </c>
      <c r="AO28" s="41">
        <v>3.1108389999999999</v>
      </c>
      <c r="AP28" s="41">
        <v>8.2742299999999993</v>
      </c>
      <c r="AQ28" s="42">
        <v>5.5149219999999994</v>
      </c>
      <c r="AR28" s="42">
        <v>8.196451999999999</v>
      </c>
      <c r="AS28" s="42">
        <v>6.5721559999999997</v>
      </c>
      <c r="AT28" s="42">
        <v>8.0398899999999998</v>
      </c>
      <c r="AU28" s="41">
        <v>5.4781000000000004</v>
      </c>
      <c r="AV28" s="41">
        <v>7.8225639999999999</v>
      </c>
      <c r="AW28" s="41">
        <v>3.1775669999999998</v>
      </c>
      <c r="AX28" s="41">
        <v>3.166938</v>
      </c>
      <c r="AY28" s="42">
        <v>3.5119419999999999</v>
      </c>
      <c r="AZ28" s="42">
        <v>3.5398799999999997</v>
      </c>
      <c r="BA28" s="42">
        <v>3.5345419999999996</v>
      </c>
      <c r="BB28" s="42">
        <v>3.6087879999999997</v>
      </c>
      <c r="BC28" s="122">
        <v>3.638083</v>
      </c>
      <c r="BD28" s="122">
        <v>3.6379319999999997</v>
      </c>
      <c r="BE28" s="122">
        <v>3.6730099999999997</v>
      </c>
      <c r="BF28" s="122">
        <v>3.7423959999999998</v>
      </c>
      <c r="BG28" s="42">
        <v>3.7630569999999999</v>
      </c>
      <c r="BH28" s="42">
        <v>3.7440659999999997</v>
      </c>
      <c r="BI28" s="42">
        <v>3.7467609999999998</v>
      </c>
      <c r="BJ28" s="42">
        <v>3.7650000000000001</v>
      </c>
      <c r="BK28" s="122">
        <v>3.738</v>
      </c>
      <c r="BL28" s="122">
        <v>3.7229999999999999</v>
      </c>
      <c r="BM28" s="122">
        <v>3.2013889999999998</v>
      </c>
      <c r="BN28" s="122">
        <v>3.2567740000000001</v>
      </c>
      <c r="BO28" s="42">
        <v>3.2826960000000001</v>
      </c>
      <c r="BP28" s="42">
        <v>3.3039999999999998</v>
      </c>
      <c r="BQ28" s="42">
        <v>3.194</v>
      </c>
      <c r="BR28" s="42">
        <v>3.2679999999999998</v>
      </c>
      <c r="BS28" s="41">
        <v>3.3690000000000002</v>
      </c>
      <c r="BT28" s="41">
        <v>3.2029999999999998</v>
      </c>
      <c r="BU28" s="41">
        <v>3.2429999999999999</v>
      </c>
      <c r="BV28" s="41">
        <v>3.234</v>
      </c>
      <c r="BW28" s="42">
        <v>3.219821</v>
      </c>
      <c r="BX28" s="42">
        <v>3.2829130000000002</v>
      </c>
      <c r="BY28" s="42">
        <v>2.2232659999999997</v>
      </c>
      <c r="BZ28" s="42">
        <v>3.1240519999999998</v>
      </c>
      <c r="CA28" s="41">
        <v>3.1040000000000001</v>
      </c>
      <c r="CB28" s="41">
        <v>0.89888199999999996</v>
      </c>
      <c r="CC28" s="39">
        <v>0.89890999999999999</v>
      </c>
      <c r="CD28" s="39">
        <v>0.882544</v>
      </c>
      <c r="CE28" s="60">
        <f t="shared" si="3"/>
        <v>-1.8206494532266859E-2</v>
      </c>
      <c r="CF28" s="60">
        <f t="shared" si="4"/>
        <v>-0.71750022086700227</v>
      </c>
    </row>
    <row r="29" spans="1:84" x14ac:dyDescent="0.25">
      <c r="A29" s="10" t="s">
        <v>23</v>
      </c>
      <c r="B29" s="3">
        <v>53.808000000000007</v>
      </c>
      <c r="C29" s="40">
        <v>51.585000000000008</v>
      </c>
      <c r="D29" s="40">
        <v>50.963000000000008</v>
      </c>
      <c r="E29" s="40">
        <v>51.016000000000005</v>
      </c>
      <c r="F29" s="40">
        <v>49.350999999999999</v>
      </c>
      <c r="G29" s="120">
        <v>46.769999999999996</v>
      </c>
      <c r="H29" s="120">
        <v>45.113</v>
      </c>
      <c r="I29" s="120">
        <v>44.262</v>
      </c>
      <c r="J29" s="120">
        <v>42.448</v>
      </c>
      <c r="K29" s="40">
        <v>43.583000000000006</v>
      </c>
      <c r="L29" s="40">
        <v>39.581000000000003</v>
      </c>
      <c r="M29" s="40">
        <v>38.919000000000004</v>
      </c>
      <c r="N29" s="40">
        <v>50.673000000000009</v>
      </c>
      <c r="O29" s="120">
        <v>61.597999999999999</v>
      </c>
      <c r="P29" s="120">
        <v>61.633000000000003</v>
      </c>
      <c r="Q29" s="120">
        <v>60.535000000000011</v>
      </c>
      <c r="R29" s="120">
        <v>57.981999999999999</v>
      </c>
      <c r="S29" s="40">
        <v>57.041000000000004</v>
      </c>
      <c r="T29" s="40">
        <v>55.682000000000002</v>
      </c>
      <c r="U29" s="40">
        <v>55.058999999999997</v>
      </c>
      <c r="V29" s="40">
        <v>52.72</v>
      </c>
      <c r="W29" s="120">
        <v>51.378000000000007</v>
      </c>
      <c r="X29" s="120">
        <v>51.228000000000002</v>
      </c>
      <c r="Y29" s="120">
        <v>50.723000000000006</v>
      </c>
      <c r="Z29" s="120">
        <v>48.899000000000001</v>
      </c>
      <c r="AA29" s="40">
        <v>93.328000000000003</v>
      </c>
      <c r="AB29" s="40">
        <v>103.935</v>
      </c>
      <c r="AC29" s="40">
        <v>102.93300000000002</v>
      </c>
      <c r="AD29" s="40">
        <v>100.16800000000001</v>
      </c>
      <c r="AE29" s="120">
        <v>109.16300000000001</v>
      </c>
      <c r="AF29" s="120">
        <v>133.76900000000001</v>
      </c>
      <c r="AG29" s="120">
        <v>132.14699999999999</v>
      </c>
      <c r="AH29" s="120">
        <v>128.72</v>
      </c>
      <c r="AI29" s="40">
        <v>147.07100000000003</v>
      </c>
      <c r="AJ29" s="40">
        <v>144.26480100000001</v>
      </c>
      <c r="AK29" s="40">
        <v>142.12366657999999</v>
      </c>
      <c r="AL29" s="40">
        <v>140.78682600000002</v>
      </c>
      <c r="AM29" s="39">
        <v>154.80667000000003</v>
      </c>
      <c r="AN29" s="39">
        <v>172.324904</v>
      </c>
      <c r="AO29" s="39">
        <v>161.97163500000002</v>
      </c>
      <c r="AP29" s="39">
        <v>160.71400499999999</v>
      </c>
      <c r="AQ29" s="40">
        <v>161.96598299999999</v>
      </c>
      <c r="AR29" s="40">
        <v>154.38149600000003</v>
      </c>
      <c r="AS29" s="40">
        <v>154.754007</v>
      </c>
      <c r="AT29" s="40">
        <v>163.14623600000002</v>
      </c>
      <c r="AU29" s="39">
        <v>161.830759</v>
      </c>
      <c r="AV29" s="39">
        <v>163.334587</v>
      </c>
      <c r="AW29" s="39">
        <v>172.27091000000001</v>
      </c>
      <c r="AX29" s="39">
        <v>173.15389499999998</v>
      </c>
      <c r="AY29" s="40">
        <v>177.9</v>
      </c>
      <c r="AZ29" s="40">
        <v>170.18292499999998</v>
      </c>
      <c r="BA29" s="40">
        <v>174.77868599999999</v>
      </c>
      <c r="BB29" s="40">
        <v>150.24909500000001</v>
      </c>
      <c r="BC29" s="120">
        <v>147.57890500000002</v>
      </c>
      <c r="BD29" s="120">
        <v>151.91528</v>
      </c>
      <c r="BE29" s="120">
        <v>147.70219</v>
      </c>
      <c r="BF29" s="120">
        <v>144.94392999999999</v>
      </c>
      <c r="BG29" s="40">
        <v>143.21108999999998</v>
      </c>
      <c r="BH29" s="40">
        <v>144.72917999999999</v>
      </c>
      <c r="BI29" s="40">
        <v>142.977</v>
      </c>
      <c r="BJ29" s="40">
        <v>144.78800000000001</v>
      </c>
      <c r="BK29" s="120">
        <v>148.065</v>
      </c>
      <c r="BL29" s="120">
        <v>140.01400000000001</v>
      </c>
      <c r="BM29" s="120">
        <v>138.19162</v>
      </c>
      <c r="BN29" s="120">
        <v>141.221</v>
      </c>
      <c r="BO29" s="40">
        <v>152.30231000000001</v>
      </c>
      <c r="BP29" s="40">
        <v>146.745</v>
      </c>
      <c r="BQ29" s="40">
        <v>148.06899999999999</v>
      </c>
      <c r="BR29" s="40">
        <v>165.78899999999999</v>
      </c>
      <c r="BS29" s="39">
        <v>153.19</v>
      </c>
      <c r="BT29" s="39">
        <v>159.13499999999999</v>
      </c>
      <c r="BU29" s="39">
        <v>167.39500000000001</v>
      </c>
      <c r="BV29" s="39">
        <v>186.68100000000001</v>
      </c>
      <c r="BW29" s="40">
        <v>189.09764200000001</v>
      </c>
      <c r="BX29" s="40">
        <v>184.35218999999998</v>
      </c>
      <c r="BY29" s="40">
        <v>188.54320000000001</v>
      </c>
      <c r="BZ29" s="40">
        <v>209.898516</v>
      </c>
      <c r="CA29" s="39">
        <v>202.28899999999999</v>
      </c>
      <c r="CB29" s="39">
        <v>199.70831649999997</v>
      </c>
      <c r="CC29" s="39">
        <v>201.99345449999998</v>
      </c>
      <c r="CD29" s="39">
        <v>209.34730999999999</v>
      </c>
      <c r="CE29" s="60">
        <f t="shared" si="3"/>
        <v>3.6406404941205617E-2</v>
      </c>
      <c r="CF29" s="60">
        <f t="shared" si="4"/>
        <v>-2.626059538219927E-3</v>
      </c>
    </row>
    <row r="30" spans="1:84" x14ac:dyDescent="0.25">
      <c r="A30" s="32" t="s">
        <v>24</v>
      </c>
      <c r="B30" s="121">
        <v>53.808000000000007</v>
      </c>
      <c r="C30" s="42">
        <v>51.585000000000008</v>
      </c>
      <c r="D30" s="42">
        <v>50.963000000000008</v>
      </c>
      <c r="E30" s="42">
        <v>50.999000000000009</v>
      </c>
      <c r="F30" s="42">
        <v>49.335999999999999</v>
      </c>
      <c r="G30" s="122">
        <v>46.756</v>
      </c>
      <c r="H30" s="122">
        <v>45.113</v>
      </c>
      <c r="I30" s="122">
        <v>44.262</v>
      </c>
      <c r="J30" s="122">
        <v>42.448</v>
      </c>
      <c r="K30" s="42">
        <v>43.583000000000006</v>
      </c>
      <c r="L30" s="42">
        <v>39.567000000000007</v>
      </c>
      <c r="M30" s="42">
        <v>38.906000000000006</v>
      </c>
      <c r="N30" s="42">
        <v>50.673000000000009</v>
      </c>
      <c r="O30" s="122">
        <v>61.587000000000003</v>
      </c>
      <c r="P30" s="122">
        <v>61.633000000000003</v>
      </c>
      <c r="Q30" s="122">
        <v>60.525000000000006</v>
      </c>
      <c r="R30" s="122">
        <v>57.972999999999999</v>
      </c>
      <c r="S30" s="42">
        <v>57.003000000000007</v>
      </c>
      <c r="T30" s="42">
        <v>55.648000000000003</v>
      </c>
      <c r="U30" s="42">
        <v>55.052999999999997</v>
      </c>
      <c r="V30" s="42">
        <v>52.706000000000003</v>
      </c>
      <c r="W30" s="122">
        <v>51.367000000000004</v>
      </c>
      <c r="X30" s="122">
        <v>51.228000000000002</v>
      </c>
      <c r="Y30" s="122">
        <v>50.664000000000009</v>
      </c>
      <c r="Z30" s="122">
        <v>48.844000000000001</v>
      </c>
      <c r="AA30" s="42">
        <v>93.277000000000001</v>
      </c>
      <c r="AB30" s="42">
        <v>103.935</v>
      </c>
      <c r="AC30" s="42">
        <v>102.82000000000002</v>
      </c>
      <c r="AD30" s="42">
        <v>100.063</v>
      </c>
      <c r="AE30" s="122">
        <v>109.06700000000001</v>
      </c>
      <c r="AF30" s="122">
        <v>133.68099999999998</v>
      </c>
      <c r="AG30" s="122">
        <v>132.06800000000001</v>
      </c>
      <c r="AH30" s="122">
        <v>128.649</v>
      </c>
      <c r="AI30" s="42">
        <v>147.00900000000001</v>
      </c>
      <c r="AJ30" s="42">
        <v>144.21228400000001</v>
      </c>
      <c r="AK30" s="42">
        <v>142.08045776</v>
      </c>
      <c r="AL30" s="42">
        <v>140.753106</v>
      </c>
      <c r="AM30" s="41">
        <v>154.78047000000004</v>
      </c>
      <c r="AN30" s="41">
        <v>172.30356599999999</v>
      </c>
      <c r="AO30" s="41">
        <v>161.95525800000001</v>
      </c>
      <c r="AP30" s="41">
        <v>160.70269200000001</v>
      </c>
      <c r="AQ30" s="42">
        <v>161.959836</v>
      </c>
      <c r="AR30" s="42">
        <v>154.37966000000003</v>
      </c>
      <c r="AS30" s="42">
        <v>154.754007</v>
      </c>
      <c r="AT30" s="42">
        <v>163.14613600000001</v>
      </c>
      <c r="AU30" s="41">
        <v>161.83065900000003</v>
      </c>
      <c r="AV30" s="41">
        <v>163.33448700000002</v>
      </c>
      <c r="AW30" s="41">
        <v>172.27081000000001</v>
      </c>
      <c r="AX30" s="41">
        <v>173.153795</v>
      </c>
      <c r="AY30" s="42">
        <v>177.8999</v>
      </c>
      <c r="AZ30" s="42">
        <v>170.18282499999998</v>
      </c>
      <c r="BA30" s="42">
        <v>174.77858599999999</v>
      </c>
      <c r="BB30" s="42">
        <v>150.24899500000001</v>
      </c>
      <c r="BC30" s="122">
        <v>147.57890500000002</v>
      </c>
      <c r="BD30" s="122">
        <v>151.91517999999999</v>
      </c>
      <c r="BE30" s="122">
        <v>147.70209</v>
      </c>
      <c r="BF30" s="122">
        <v>144.94392999999999</v>
      </c>
      <c r="BG30" s="42">
        <v>143.21108999999998</v>
      </c>
      <c r="BH30" s="42">
        <v>144.72917999999999</v>
      </c>
      <c r="BI30" s="42">
        <v>142.977</v>
      </c>
      <c r="BJ30" s="42">
        <v>144.78800000000001</v>
      </c>
      <c r="BK30" s="122">
        <v>148.065</v>
      </c>
      <c r="BL30" s="122">
        <v>140.01400000000001</v>
      </c>
      <c r="BM30" s="122">
        <v>138.19162</v>
      </c>
      <c r="BN30" s="122">
        <v>141.221</v>
      </c>
      <c r="BO30" s="42">
        <v>152.30231000000001</v>
      </c>
      <c r="BP30" s="42">
        <v>146.745</v>
      </c>
      <c r="BQ30" s="42">
        <v>148.06899999999999</v>
      </c>
      <c r="BR30" s="42">
        <v>165.78899999999999</v>
      </c>
      <c r="BS30" s="41">
        <v>153.19</v>
      </c>
      <c r="BT30" s="41">
        <v>159.13499999999999</v>
      </c>
      <c r="BU30" s="41">
        <v>167.39500000000001</v>
      </c>
      <c r="BV30" s="41">
        <v>186.68100000000001</v>
      </c>
      <c r="BW30" s="42">
        <v>189.09764200000001</v>
      </c>
      <c r="BX30" s="42">
        <v>184.35218999999998</v>
      </c>
      <c r="BY30" s="42">
        <v>188.54320000000001</v>
      </c>
      <c r="BZ30" s="42">
        <v>209.898516</v>
      </c>
      <c r="CA30" s="41">
        <v>202.28899999999999</v>
      </c>
      <c r="CB30" s="41">
        <v>199.70831649999997</v>
      </c>
      <c r="CC30" s="41">
        <v>201.99345449999998</v>
      </c>
      <c r="CD30" s="41">
        <v>209.34730999999999</v>
      </c>
      <c r="CE30" s="60">
        <f t="shared" si="3"/>
        <v>3.6406404941205617E-2</v>
      </c>
      <c r="CF30" s="60">
        <f t="shared" si="4"/>
        <v>-2.626059538219927E-3</v>
      </c>
    </row>
    <row r="31" spans="1:84" x14ac:dyDescent="0.25">
      <c r="A31" s="32" t="s">
        <v>25</v>
      </c>
      <c r="B31" s="121">
        <v>0</v>
      </c>
      <c r="C31" s="42">
        <v>0</v>
      </c>
      <c r="D31" s="42">
        <v>0</v>
      </c>
      <c r="E31" s="42">
        <v>1.7000000000000001E-2</v>
      </c>
      <c r="F31" s="42">
        <v>1.5000000000000001E-2</v>
      </c>
      <c r="G31" s="122">
        <v>1.4E-2</v>
      </c>
      <c r="H31" s="122">
        <v>0</v>
      </c>
      <c r="I31" s="122">
        <v>0</v>
      </c>
      <c r="J31" s="122">
        <v>0</v>
      </c>
      <c r="K31" s="42">
        <v>0</v>
      </c>
      <c r="L31" s="42">
        <v>1.4E-2</v>
      </c>
      <c r="M31" s="42">
        <v>1.3000000000000001E-2</v>
      </c>
      <c r="N31" s="42">
        <v>0</v>
      </c>
      <c r="O31" s="122">
        <v>1.1000000000000001E-2</v>
      </c>
      <c r="P31" s="122">
        <v>0</v>
      </c>
      <c r="Q31" s="122">
        <v>0.01</v>
      </c>
      <c r="R31" s="122">
        <v>9.0000000000000011E-3</v>
      </c>
      <c r="S31" s="42">
        <v>3.7999999999999999E-2</v>
      </c>
      <c r="T31" s="42">
        <v>3.4000000000000002E-2</v>
      </c>
      <c r="U31" s="42">
        <v>6.0000000000000001E-3</v>
      </c>
      <c r="V31" s="42">
        <v>1.4E-2</v>
      </c>
      <c r="W31" s="122">
        <v>1.1000000000000001E-2</v>
      </c>
      <c r="X31" s="122">
        <v>0</v>
      </c>
      <c r="Y31" s="122">
        <v>5.9000000000000004E-2</v>
      </c>
      <c r="Z31" s="122">
        <v>5.5E-2</v>
      </c>
      <c r="AA31" s="42">
        <v>5.1000000000000004E-2</v>
      </c>
      <c r="AB31" s="42">
        <v>0</v>
      </c>
      <c r="AC31" s="42">
        <v>0.113</v>
      </c>
      <c r="AD31" s="42">
        <v>0.10500000000000001</v>
      </c>
      <c r="AE31" s="122">
        <v>9.6000000000000002E-2</v>
      </c>
      <c r="AF31" s="122">
        <v>8.8000000000000009E-2</v>
      </c>
      <c r="AG31" s="122">
        <v>7.9000000000000001E-2</v>
      </c>
      <c r="AH31" s="122">
        <v>7.1000000000000008E-2</v>
      </c>
      <c r="AI31" s="42">
        <v>6.2E-2</v>
      </c>
      <c r="AJ31" s="42">
        <v>5.2517000000000001E-2</v>
      </c>
      <c r="AK31" s="42">
        <v>4.3208820000000002E-2</v>
      </c>
      <c r="AL31" s="42">
        <v>3.372E-2</v>
      </c>
      <c r="AM31" s="41">
        <v>2.6200000000000001E-2</v>
      </c>
      <c r="AN31" s="41">
        <v>2.1337999999999999E-2</v>
      </c>
      <c r="AO31" s="41">
        <v>1.6376999999999999E-2</v>
      </c>
      <c r="AP31" s="41">
        <v>1.1312999999999998E-2</v>
      </c>
      <c r="AQ31" s="42">
        <v>6.1469999999999997E-3</v>
      </c>
      <c r="AR31" s="42">
        <v>1.836E-3</v>
      </c>
      <c r="AS31" s="42">
        <v>0</v>
      </c>
      <c r="AT31" s="42">
        <v>1E-4</v>
      </c>
      <c r="AU31" s="41">
        <v>1E-4</v>
      </c>
      <c r="AV31" s="41">
        <v>1E-4</v>
      </c>
      <c r="AW31" s="41">
        <v>1E-4</v>
      </c>
      <c r="AX31" s="41">
        <v>1E-4</v>
      </c>
      <c r="AY31" s="42">
        <v>1E-4</v>
      </c>
      <c r="AZ31" s="42">
        <v>1E-4</v>
      </c>
      <c r="BA31" s="42">
        <v>1E-4</v>
      </c>
      <c r="BB31" s="42">
        <v>1E-4</v>
      </c>
      <c r="BC31" s="122">
        <v>0</v>
      </c>
      <c r="BD31" s="122">
        <v>1E-4</v>
      </c>
      <c r="BE31" s="122">
        <v>1E-4</v>
      </c>
      <c r="BF31" s="122">
        <v>0</v>
      </c>
      <c r="BG31" s="42">
        <v>0</v>
      </c>
      <c r="BH31" s="42">
        <v>0</v>
      </c>
      <c r="BI31" s="42">
        <v>0</v>
      </c>
      <c r="BJ31" s="42">
        <v>0</v>
      </c>
      <c r="BK31" s="122">
        <v>0</v>
      </c>
      <c r="BL31" s="122">
        <v>0</v>
      </c>
      <c r="BM31" s="122">
        <v>0</v>
      </c>
      <c r="BN31" s="122">
        <v>0</v>
      </c>
      <c r="BO31" s="42">
        <v>0</v>
      </c>
      <c r="BP31" s="42">
        <v>0</v>
      </c>
      <c r="BQ31" s="42">
        <v>0</v>
      </c>
      <c r="BR31" s="42">
        <v>0</v>
      </c>
      <c r="BS31" s="41">
        <v>0</v>
      </c>
      <c r="BT31" s="41">
        <v>0</v>
      </c>
      <c r="BU31" s="41">
        <v>0</v>
      </c>
      <c r="BV31" s="41">
        <v>0</v>
      </c>
      <c r="BW31" s="42">
        <v>0</v>
      </c>
      <c r="BX31" s="42">
        <v>0</v>
      </c>
      <c r="BY31" s="42">
        <v>188.54320000000001</v>
      </c>
      <c r="BZ31" s="42">
        <v>0</v>
      </c>
      <c r="CA31" s="41">
        <v>0</v>
      </c>
      <c r="CB31" s="41">
        <v>0</v>
      </c>
      <c r="CC31" s="41">
        <v>0</v>
      </c>
      <c r="CD31" s="41">
        <v>0</v>
      </c>
      <c r="CE31" s="60" t="e">
        <f t="shared" si="3"/>
        <v>#DIV/0!</v>
      </c>
      <c r="CF31" s="60" t="e">
        <f t="shared" si="4"/>
        <v>#DIV/0!</v>
      </c>
    </row>
    <row r="32" spans="1:84" x14ac:dyDescent="0.25">
      <c r="A32" s="10" t="s">
        <v>58</v>
      </c>
      <c r="B32" s="3">
        <v>7.8E-2</v>
      </c>
      <c r="C32" s="40">
        <v>7.8E-2</v>
      </c>
      <c r="D32" s="40">
        <v>7.0000000000000007E-2</v>
      </c>
      <c r="E32" s="40">
        <v>7.0000000000000007E-2</v>
      </c>
      <c r="F32" s="40">
        <v>6.2E-2</v>
      </c>
      <c r="G32" s="120">
        <v>6.2E-2</v>
      </c>
      <c r="H32" s="120">
        <v>5.3999999999999999E-2</v>
      </c>
      <c r="I32" s="120">
        <v>5.3999999999999999E-2</v>
      </c>
      <c r="J32" s="120">
        <v>4.5999999999999999E-2</v>
      </c>
      <c r="K32" s="40">
        <v>4.5999999999999999E-2</v>
      </c>
      <c r="L32" s="40">
        <v>0</v>
      </c>
      <c r="M32" s="40">
        <v>0</v>
      </c>
      <c r="N32" s="40">
        <v>4.6269999999999998</v>
      </c>
      <c r="O32" s="120">
        <v>4.6269999999999998</v>
      </c>
      <c r="P32" s="120">
        <v>4.6269999999999998</v>
      </c>
      <c r="Q32" s="120">
        <v>4.6269999999999998</v>
      </c>
      <c r="R32" s="120">
        <v>4.3760000000000003</v>
      </c>
      <c r="S32" s="40">
        <v>4.3760000000000003</v>
      </c>
      <c r="T32" s="40">
        <v>4.3760000000000003</v>
      </c>
      <c r="U32" s="40">
        <v>4.3760000000000003</v>
      </c>
      <c r="V32" s="40">
        <v>4.1059999999999999</v>
      </c>
      <c r="W32" s="120">
        <v>4.1059999999999999</v>
      </c>
      <c r="X32" s="120">
        <v>0</v>
      </c>
      <c r="Y32" s="120">
        <v>0</v>
      </c>
      <c r="Z32" s="120">
        <v>0</v>
      </c>
      <c r="AA32" s="40">
        <v>0</v>
      </c>
      <c r="AB32" s="40">
        <v>0</v>
      </c>
      <c r="AC32" s="40">
        <v>0</v>
      </c>
      <c r="AD32" s="40">
        <v>0</v>
      </c>
      <c r="AE32" s="120">
        <v>0</v>
      </c>
      <c r="AF32" s="120">
        <v>0</v>
      </c>
      <c r="AG32" s="120">
        <v>0</v>
      </c>
      <c r="AH32" s="120">
        <v>0</v>
      </c>
      <c r="AI32" s="40">
        <v>0</v>
      </c>
      <c r="AJ32" s="40">
        <v>0</v>
      </c>
      <c r="AK32" s="40">
        <v>0</v>
      </c>
      <c r="AL32" s="40">
        <v>0</v>
      </c>
      <c r="AM32" s="39">
        <v>0</v>
      </c>
      <c r="AN32" s="39">
        <v>0</v>
      </c>
      <c r="AO32" s="39">
        <v>0</v>
      </c>
      <c r="AP32" s="39">
        <v>0</v>
      </c>
      <c r="AQ32" s="40">
        <v>0</v>
      </c>
      <c r="AR32" s="40">
        <v>0</v>
      </c>
      <c r="AS32" s="40">
        <v>0</v>
      </c>
      <c r="AT32" s="40">
        <v>0</v>
      </c>
      <c r="AU32" s="39">
        <v>0</v>
      </c>
      <c r="AV32" s="39">
        <v>0</v>
      </c>
      <c r="AW32" s="39">
        <v>0</v>
      </c>
      <c r="AX32" s="39">
        <v>0</v>
      </c>
      <c r="AY32" s="40">
        <v>0</v>
      </c>
      <c r="AZ32" s="40">
        <v>0</v>
      </c>
      <c r="BA32" s="40">
        <v>0</v>
      </c>
      <c r="BB32" s="40">
        <v>0</v>
      </c>
      <c r="BC32" s="120">
        <v>0</v>
      </c>
      <c r="BD32" s="120">
        <v>0</v>
      </c>
      <c r="BE32" s="120">
        <v>0</v>
      </c>
      <c r="BF32" s="120">
        <v>0</v>
      </c>
      <c r="BG32" s="40">
        <v>0</v>
      </c>
      <c r="BH32" s="40">
        <v>0</v>
      </c>
      <c r="BI32" s="40">
        <v>0</v>
      </c>
      <c r="BJ32" s="40">
        <v>0</v>
      </c>
      <c r="BK32" s="120">
        <v>0</v>
      </c>
      <c r="BL32" s="120">
        <v>0</v>
      </c>
      <c r="BM32" s="120">
        <v>0</v>
      </c>
      <c r="BN32" s="120">
        <v>0</v>
      </c>
      <c r="BO32" s="40">
        <v>0</v>
      </c>
      <c r="BP32" s="40">
        <v>0</v>
      </c>
      <c r="BQ32" s="40">
        <v>0</v>
      </c>
      <c r="BR32" s="40">
        <v>0</v>
      </c>
      <c r="BS32" s="39">
        <v>0</v>
      </c>
      <c r="BT32" s="39">
        <v>0</v>
      </c>
      <c r="BU32" s="39">
        <v>0</v>
      </c>
      <c r="BV32" s="39">
        <v>0</v>
      </c>
      <c r="BW32" s="40">
        <v>0</v>
      </c>
      <c r="BX32" s="40">
        <v>0</v>
      </c>
      <c r="BY32" s="40">
        <v>0</v>
      </c>
      <c r="BZ32" s="40">
        <v>0</v>
      </c>
      <c r="CA32" s="39">
        <v>0</v>
      </c>
      <c r="CB32" s="39">
        <v>0</v>
      </c>
      <c r="CC32" s="39">
        <v>0</v>
      </c>
      <c r="CD32" s="39">
        <v>0</v>
      </c>
      <c r="CE32" s="60" t="e">
        <f t="shared" si="3"/>
        <v>#DIV/0!</v>
      </c>
      <c r="CF32" s="60" t="e">
        <f t="shared" si="4"/>
        <v>#DIV/0!</v>
      </c>
    </row>
    <row r="33" spans="1:84" ht="13" thickBot="1" x14ac:dyDescent="0.3">
      <c r="A33" s="10" t="s">
        <v>26</v>
      </c>
      <c r="B33" s="3">
        <v>40.839000000000006</v>
      </c>
      <c r="C33" s="40">
        <v>40.382000000000005</v>
      </c>
      <c r="D33" s="40">
        <v>38.277999999999999</v>
      </c>
      <c r="E33" s="40">
        <v>39.04</v>
      </c>
      <c r="F33" s="40">
        <v>37.025000000000006</v>
      </c>
      <c r="G33" s="120">
        <v>36.936</v>
      </c>
      <c r="H33" s="120">
        <v>34.069000000000003</v>
      </c>
      <c r="I33" s="120">
        <v>34.069000000000003</v>
      </c>
      <c r="J33" s="120">
        <v>31.965</v>
      </c>
      <c r="K33" s="40">
        <v>31.965</v>
      </c>
      <c r="L33" s="40">
        <v>29.219000000000001</v>
      </c>
      <c r="M33" s="40">
        <v>29.219000000000001</v>
      </c>
      <c r="N33" s="40">
        <v>27.744</v>
      </c>
      <c r="O33" s="120">
        <v>27.744</v>
      </c>
      <c r="P33" s="120">
        <v>25.645</v>
      </c>
      <c r="Q33" s="120">
        <v>25.645</v>
      </c>
      <c r="R33" s="120">
        <v>23.545999999999999</v>
      </c>
      <c r="S33" s="40">
        <v>23.545999999999999</v>
      </c>
      <c r="T33" s="40">
        <v>21.446000000000002</v>
      </c>
      <c r="U33" s="40">
        <v>22.01</v>
      </c>
      <c r="V33" s="40">
        <v>19.347000000000001</v>
      </c>
      <c r="W33" s="120">
        <v>19.347000000000001</v>
      </c>
      <c r="X33" s="120">
        <v>17.43</v>
      </c>
      <c r="Y33" s="120">
        <v>17.43</v>
      </c>
      <c r="Z33" s="120">
        <v>18.509</v>
      </c>
      <c r="AA33" s="40">
        <v>19.309000000000001</v>
      </c>
      <c r="AB33" s="40">
        <v>13.671000000000001</v>
      </c>
      <c r="AC33" s="40">
        <v>13.598000000000001</v>
      </c>
      <c r="AD33" s="40">
        <v>13.199</v>
      </c>
      <c r="AE33" s="120">
        <v>16.698999999999998</v>
      </c>
      <c r="AF33" s="120">
        <v>15.077999999999999</v>
      </c>
      <c r="AG33" s="120">
        <v>13.807</v>
      </c>
      <c r="AH33" s="120">
        <v>13.966000000000001</v>
      </c>
      <c r="AI33" s="40">
        <v>8.5129999999999999</v>
      </c>
      <c r="AJ33" s="40">
        <v>9.2690000000000001</v>
      </c>
      <c r="AK33" s="40">
        <v>8.9830000000000005</v>
      </c>
      <c r="AL33" s="40">
        <v>9.0280000000000005</v>
      </c>
      <c r="AM33" s="39">
        <v>8.6240000000000006</v>
      </c>
      <c r="AN33" s="39">
        <v>4.7359999999999998</v>
      </c>
      <c r="AO33" s="39">
        <v>3.54</v>
      </c>
      <c r="AP33" s="39">
        <v>3.0870000000000002</v>
      </c>
      <c r="AQ33" s="40">
        <v>2.2200000000000002</v>
      </c>
      <c r="AR33" s="40">
        <v>1.57</v>
      </c>
      <c r="AS33" s="40">
        <v>1.57599998</v>
      </c>
      <c r="AT33" s="40">
        <v>0.63970399999999994</v>
      </c>
      <c r="AU33" s="39">
        <v>0.63970399999999994</v>
      </c>
      <c r="AV33" s="39">
        <v>5.5997999999999999E-2</v>
      </c>
      <c r="AW33" s="39">
        <v>5.5997999999999999E-2</v>
      </c>
      <c r="AX33" s="39">
        <v>0</v>
      </c>
      <c r="AY33" s="40">
        <v>0</v>
      </c>
      <c r="AZ33" s="40">
        <v>0</v>
      </c>
      <c r="BA33" s="40">
        <v>0</v>
      </c>
      <c r="BB33" s="40">
        <v>0</v>
      </c>
      <c r="BC33" s="120">
        <v>0</v>
      </c>
      <c r="BD33" s="120">
        <v>0</v>
      </c>
      <c r="BE33" s="120">
        <v>0</v>
      </c>
      <c r="BF33" s="120">
        <v>0</v>
      </c>
      <c r="BG33" s="40">
        <v>0</v>
      </c>
      <c r="BH33" s="40">
        <v>0</v>
      </c>
      <c r="BI33" s="40">
        <v>0</v>
      </c>
      <c r="BJ33" s="40">
        <v>0</v>
      </c>
      <c r="BK33" s="120">
        <v>0</v>
      </c>
      <c r="BL33" s="120">
        <v>0</v>
      </c>
      <c r="BM33" s="120">
        <v>0</v>
      </c>
      <c r="BN33" s="120">
        <v>12.215</v>
      </c>
      <c r="BO33" s="40">
        <v>12.215</v>
      </c>
      <c r="BP33" s="40">
        <v>12.215</v>
      </c>
      <c r="BQ33" s="40">
        <v>12.215</v>
      </c>
      <c r="BR33" s="40">
        <v>12.215</v>
      </c>
      <c r="BS33" s="39">
        <v>12.215</v>
      </c>
      <c r="BT33" s="39">
        <v>0</v>
      </c>
      <c r="BU33" s="39">
        <v>0</v>
      </c>
      <c r="BV33" s="39">
        <v>0</v>
      </c>
      <c r="BW33" s="40">
        <v>0</v>
      </c>
      <c r="BX33" s="40">
        <v>0</v>
      </c>
      <c r="BY33" s="40">
        <v>0</v>
      </c>
      <c r="BZ33" s="40">
        <v>0</v>
      </c>
      <c r="CA33" s="39">
        <v>0</v>
      </c>
      <c r="CB33" s="39">
        <v>0</v>
      </c>
      <c r="CC33" s="39">
        <v>0</v>
      </c>
      <c r="CD33" s="39">
        <v>0</v>
      </c>
      <c r="CE33" s="60" t="e">
        <f t="shared" si="3"/>
        <v>#DIV/0!</v>
      </c>
      <c r="CF33" s="60" t="e">
        <f t="shared" si="4"/>
        <v>#DIV/0!</v>
      </c>
    </row>
    <row r="34" spans="1:84" ht="13.5" thickTop="1" thickBot="1" x14ac:dyDescent="0.3">
      <c r="A34" s="34" t="s">
        <v>28</v>
      </c>
      <c r="B34" s="125">
        <v>6.0209999999999999</v>
      </c>
      <c r="C34" s="48">
        <v>2.3849999999999998</v>
      </c>
      <c r="D34" s="48">
        <v>5.9060000000000006</v>
      </c>
      <c r="E34" s="48">
        <v>7.8339999999999996</v>
      </c>
      <c r="F34" s="48">
        <v>6.5540000000000003</v>
      </c>
      <c r="G34" s="126">
        <v>8.0670000000000002</v>
      </c>
      <c r="H34" s="126">
        <v>9.2420000000000009</v>
      </c>
      <c r="I34" s="126">
        <v>10.258000000000001</v>
      </c>
      <c r="J34" s="126">
        <v>9.5540000000000003</v>
      </c>
      <c r="K34" s="48">
        <v>9.5770000000000017</v>
      </c>
      <c r="L34" s="48">
        <v>9.1300000000000008</v>
      </c>
      <c r="M34" s="48">
        <v>8.7100000000000009</v>
      </c>
      <c r="N34" s="48">
        <v>7.4700000000000006</v>
      </c>
      <c r="O34" s="126">
        <v>8.6349999999999998</v>
      </c>
      <c r="P34" s="126">
        <v>7.2780000000000005</v>
      </c>
      <c r="Q34" s="126">
        <v>7.4950000000000001</v>
      </c>
      <c r="R34" s="126">
        <v>8.3350000000000009</v>
      </c>
      <c r="S34" s="48">
        <v>14.628999999999998</v>
      </c>
      <c r="T34" s="48">
        <v>8.01</v>
      </c>
      <c r="U34" s="48">
        <v>8.0839999999999996</v>
      </c>
      <c r="V34" s="48">
        <v>7.0580000000000007</v>
      </c>
      <c r="W34" s="126">
        <v>20.100000000000001</v>
      </c>
      <c r="X34" s="126">
        <v>20.73</v>
      </c>
      <c r="Y34" s="126">
        <v>19.41</v>
      </c>
      <c r="Z34" s="126">
        <v>17.732000000000003</v>
      </c>
      <c r="AA34" s="48">
        <v>43.292000000000009</v>
      </c>
      <c r="AB34" s="48">
        <v>43.417000000000002</v>
      </c>
      <c r="AC34" s="48">
        <v>42.585999999999999</v>
      </c>
      <c r="AD34" s="48">
        <v>41.207999999999998</v>
      </c>
      <c r="AE34" s="126">
        <v>42.250000000000007</v>
      </c>
      <c r="AF34" s="126">
        <v>41.789000000000009</v>
      </c>
      <c r="AG34" s="126">
        <v>43.246000000000009</v>
      </c>
      <c r="AH34" s="126">
        <v>76.225999999999999</v>
      </c>
      <c r="AI34" s="48">
        <v>71.081000000000003</v>
      </c>
      <c r="AJ34" s="48">
        <v>72.171945000000008</v>
      </c>
      <c r="AK34" s="48">
        <v>70.180300430000003</v>
      </c>
      <c r="AL34" s="48">
        <v>69.335812000000004</v>
      </c>
      <c r="AM34" s="47">
        <v>69.628250000000008</v>
      </c>
      <c r="AN34" s="47">
        <v>70.676711000000012</v>
      </c>
      <c r="AO34" s="47">
        <v>69.752278009999998</v>
      </c>
      <c r="AP34" s="47">
        <v>68.763900129999996</v>
      </c>
      <c r="AQ34" s="48">
        <v>53.332138980000003</v>
      </c>
      <c r="AR34" s="48">
        <v>42.918454939999997</v>
      </c>
      <c r="AS34" s="48">
        <v>42.618252930000004</v>
      </c>
      <c r="AT34" s="48">
        <v>42.096934020000006</v>
      </c>
      <c r="AU34" s="47">
        <v>42.149735</v>
      </c>
      <c r="AV34" s="47">
        <v>41.555210000000002</v>
      </c>
      <c r="AW34" s="47">
        <v>40.455427</v>
      </c>
      <c r="AX34" s="47">
        <v>39.455614000000004</v>
      </c>
      <c r="AY34" s="48">
        <v>39.528887009999998</v>
      </c>
      <c r="AZ34" s="48">
        <v>38.965616999999995</v>
      </c>
      <c r="BA34" s="48">
        <v>39.762635000000003</v>
      </c>
      <c r="BB34" s="48">
        <v>63.004778000000002</v>
      </c>
      <c r="BC34" s="126">
        <v>67.085154299999999</v>
      </c>
      <c r="BD34" s="126">
        <v>66.206304000000003</v>
      </c>
      <c r="BE34" s="126">
        <v>63.786360999999999</v>
      </c>
      <c r="BF34" s="126">
        <v>62.467472099999995</v>
      </c>
      <c r="BG34" s="48">
        <v>62.159500000000001</v>
      </c>
      <c r="BH34" s="48">
        <v>61.472291999999996</v>
      </c>
      <c r="BI34" s="48">
        <v>36.236428000000004</v>
      </c>
      <c r="BJ34" s="48">
        <v>31.724</v>
      </c>
      <c r="BK34" s="126">
        <v>99.826999999999998</v>
      </c>
      <c r="BL34" s="126">
        <v>101.50700000000001</v>
      </c>
      <c r="BM34" s="126">
        <v>97.627824999999987</v>
      </c>
      <c r="BN34" s="126">
        <v>39.420999999999999</v>
      </c>
      <c r="BO34" s="48">
        <v>41.774000000000001</v>
      </c>
      <c r="BP34" s="48">
        <v>105.562</v>
      </c>
      <c r="BQ34" s="48">
        <v>101.277</v>
      </c>
      <c r="BR34" s="48">
        <v>103.52500000000001</v>
      </c>
      <c r="BS34" s="47">
        <v>102.285</v>
      </c>
      <c r="BT34" s="47">
        <v>102.10784399999999</v>
      </c>
      <c r="BU34" s="47">
        <v>94.659000000000006</v>
      </c>
      <c r="BV34" s="47">
        <v>92.858999999999995</v>
      </c>
      <c r="BW34" s="48">
        <v>93.548155000000008</v>
      </c>
      <c r="BX34" s="48">
        <v>91.385477000000009</v>
      </c>
      <c r="BY34" s="48">
        <v>86.867628999999994</v>
      </c>
      <c r="BZ34" s="48">
        <v>85.436194000000015</v>
      </c>
      <c r="CA34" s="47">
        <v>84.188000000000002</v>
      </c>
      <c r="CB34" s="47">
        <v>83.203043000000008</v>
      </c>
      <c r="CC34" s="47">
        <v>80.045162000000005</v>
      </c>
      <c r="CD34" s="47">
        <v>84.552965</v>
      </c>
      <c r="CE34" s="60">
        <f t="shared" si="3"/>
        <v>5.6315745853571908E-2</v>
      </c>
      <c r="CF34" s="60">
        <f t="shared" si="4"/>
        <v>-1.0337878581061499E-2</v>
      </c>
    </row>
    <row r="35" spans="1:84" ht="13.5" thickTop="1" thickBot="1" x14ac:dyDescent="0.3">
      <c r="A35" s="9" t="s">
        <v>60</v>
      </c>
      <c r="B35" s="2">
        <v>254.982</v>
      </c>
      <c r="C35" s="50">
        <v>167.02199999999999</v>
      </c>
      <c r="D35" s="50">
        <v>255.23</v>
      </c>
      <c r="E35" s="50">
        <v>311.66200000000003</v>
      </c>
      <c r="F35" s="50">
        <v>306.32900000000006</v>
      </c>
      <c r="G35" s="24">
        <v>309.80500000000001</v>
      </c>
      <c r="H35" s="24">
        <v>309.92499999999995</v>
      </c>
      <c r="I35" s="24">
        <v>316.92099999999999</v>
      </c>
      <c r="J35" s="24">
        <v>317.81600000000003</v>
      </c>
      <c r="K35" s="50">
        <v>319.69400000000007</v>
      </c>
      <c r="L35" s="50">
        <v>280.92900000000003</v>
      </c>
      <c r="M35" s="50">
        <v>280.286</v>
      </c>
      <c r="N35" s="50">
        <v>318.20699999999999</v>
      </c>
      <c r="O35" s="24">
        <v>333.68900000000008</v>
      </c>
      <c r="P35" s="24">
        <v>341.19099999999997</v>
      </c>
      <c r="Q35" s="24">
        <v>355.92900000000009</v>
      </c>
      <c r="R35" s="24">
        <v>358.1</v>
      </c>
      <c r="S35" s="50">
        <v>368.58600000000001</v>
      </c>
      <c r="T35" s="50">
        <v>368.00799999999998</v>
      </c>
      <c r="U35" s="50">
        <v>370.10500000000002</v>
      </c>
      <c r="V35" s="50">
        <v>383.64000000000004</v>
      </c>
      <c r="W35" s="24">
        <v>398.18200000000002</v>
      </c>
      <c r="X35" s="24">
        <v>412.20699999999999</v>
      </c>
      <c r="Y35" s="24">
        <v>440.93500000000006</v>
      </c>
      <c r="Z35" s="24">
        <v>507.41700000000003</v>
      </c>
      <c r="AA35" s="50">
        <v>587.44899999999996</v>
      </c>
      <c r="AB35" s="50">
        <v>608.89700000000005</v>
      </c>
      <c r="AC35" s="50">
        <v>664.81</v>
      </c>
      <c r="AD35" s="50">
        <v>677.73900000000003</v>
      </c>
      <c r="AE35" s="24">
        <v>694.81999999999994</v>
      </c>
      <c r="AF35" s="24">
        <v>691.91200000000003</v>
      </c>
      <c r="AG35" s="24">
        <v>705.73099999999999</v>
      </c>
      <c r="AH35" s="24">
        <v>727.202</v>
      </c>
      <c r="AI35" s="50">
        <v>736.64100000000008</v>
      </c>
      <c r="AJ35" s="50">
        <v>722.74425900000006</v>
      </c>
      <c r="AK35" s="50">
        <v>728.68319830000007</v>
      </c>
      <c r="AL35" s="50">
        <v>730.73611099999994</v>
      </c>
      <c r="AM35" s="49">
        <v>745.64310899999998</v>
      </c>
      <c r="AN35" s="49">
        <v>768.68732299999988</v>
      </c>
      <c r="AO35" s="49">
        <v>751.18391339999994</v>
      </c>
      <c r="AP35" s="49">
        <v>747.15526009999996</v>
      </c>
      <c r="AQ35" s="50">
        <v>734.01201318000005</v>
      </c>
      <c r="AR35" s="50">
        <v>738.4456586</v>
      </c>
      <c r="AS35" s="50">
        <v>756.15814856000009</v>
      </c>
      <c r="AT35" s="50">
        <v>779.04710502</v>
      </c>
      <c r="AU35" s="49">
        <v>779.38605599999994</v>
      </c>
      <c r="AV35" s="49">
        <v>813.62321799999995</v>
      </c>
      <c r="AW35" s="49">
        <v>818.11313800000005</v>
      </c>
      <c r="AX35" s="49">
        <v>833.49305799999991</v>
      </c>
      <c r="AY35" s="50">
        <v>836.18677401000002</v>
      </c>
      <c r="AZ35" s="50">
        <v>833.41553500000009</v>
      </c>
      <c r="BA35" s="50">
        <v>834.57072700000003</v>
      </c>
      <c r="BB35" s="50">
        <v>851.27875700000004</v>
      </c>
      <c r="BC35" s="24">
        <v>858.75016699999992</v>
      </c>
      <c r="BD35" s="24">
        <v>876.76626500000009</v>
      </c>
      <c r="BE35" s="24">
        <v>875.36863369999992</v>
      </c>
      <c r="BF35" s="24">
        <v>882.35699999999997</v>
      </c>
      <c r="BG35" s="50">
        <v>886.46299999999997</v>
      </c>
      <c r="BH35" s="50">
        <v>893.97971729999995</v>
      </c>
      <c r="BI35" s="50">
        <v>904.22676799999988</v>
      </c>
      <c r="BJ35" s="50">
        <v>899.61973980000005</v>
      </c>
      <c r="BK35" s="24">
        <v>989.15200000000004</v>
      </c>
      <c r="BL35" s="24">
        <v>996.90599999999995</v>
      </c>
      <c r="BM35" s="24">
        <v>1012.4172470000001</v>
      </c>
      <c r="BN35" s="24">
        <v>1021.3680000000001</v>
      </c>
      <c r="BO35" s="50">
        <v>1053.2380000000001</v>
      </c>
      <c r="BP35" s="50">
        <v>1113.7950000000001</v>
      </c>
      <c r="BQ35" s="50">
        <v>1142.7670000000001</v>
      </c>
      <c r="BR35" s="50">
        <v>1173.046</v>
      </c>
      <c r="BS35" s="49">
        <v>1189.672</v>
      </c>
      <c r="BT35" s="49">
        <v>1206.888604</v>
      </c>
      <c r="BU35" s="49">
        <v>1211.8779999999999</v>
      </c>
      <c r="BV35" s="49">
        <v>1241.0930000000001</v>
      </c>
      <c r="BW35" s="50">
        <v>1260.9638939999998</v>
      </c>
      <c r="BX35" s="50">
        <v>1306.0362749999999</v>
      </c>
      <c r="BY35" s="50">
        <v>1335.553152</v>
      </c>
      <c r="BZ35" s="50">
        <v>1392.9855809999999</v>
      </c>
      <c r="CA35" s="49">
        <v>1386.2339999999999</v>
      </c>
      <c r="CB35" s="49">
        <v>1400.8320634999998</v>
      </c>
      <c r="CC35" s="49">
        <v>1430.4493795000001</v>
      </c>
      <c r="CD35" s="49">
        <v>1479.488824</v>
      </c>
      <c r="CE35" s="60">
        <f t="shared" si="3"/>
        <v>3.4282544494612655E-2</v>
      </c>
      <c r="CF35" s="60">
        <f t="shared" si="4"/>
        <v>6.20991661219501E-2</v>
      </c>
    </row>
    <row r="36" spans="1:84" ht="13" thickTop="1" x14ac:dyDescent="0.25">
      <c r="A36" s="10" t="s">
        <v>61</v>
      </c>
      <c r="B36" s="3">
        <v>4.7590000000000003</v>
      </c>
      <c r="C36" s="40">
        <v>5.1000000000000004E-2</v>
      </c>
      <c r="D36" s="40">
        <v>7.0260000000000007</v>
      </c>
      <c r="E36" s="40">
        <v>7.9859999999999998</v>
      </c>
      <c r="F36" s="40">
        <v>8.1170000000000009</v>
      </c>
      <c r="G36" s="120">
        <v>8.5759999999999987</v>
      </c>
      <c r="H36" s="120">
        <v>8.0440000000000005</v>
      </c>
      <c r="I36" s="120">
        <v>8.6780000000000008</v>
      </c>
      <c r="J36" s="120">
        <v>8.4890000000000008</v>
      </c>
      <c r="K36" s="40">
        <v>8.4890000000000008</v>
      </c>
      <c r="L36" s="40">
        <v>28.512000000000004</v>
      </c>
      <c r="M36" s="40">
        <v>27.082000000000001</v>
      </c>
      <c r="N36" s="40">
        <v>27.820000000000004</v>
      </c>
      <c r="O36" s="120">
        <v>27.868000000000002</v>
      </c>
      <c r="P36" s="120">
        <v>16.48</v>
      </c>
      <c r="Q36" s="120">
        <v>12.046000000000003</v>
      </c>
      <c r="R36" s="120">
        <v>20.097999999999999</v>
      </c>
      <c r="S36" s="40">
        <v>26.346</v>
      </c>
      <c r="T36" s="40">
        <v>30.928999999999998</v>
      </c>
      <c r="U36" s="40">
        <v>30.456</v>
      </c>
      <c r="V36" s="40">
        <v>35.013999999999996</v>
      </c>
      <c r="W36" s="120">
        <v>33.289000000000001</v>
      </c>
      <c r="X36" s="120">
        <v>51.007000000000005</v>
      </c>
      <c r="Y36" s="120">
        <v>45.670999999999999</v>
      </c>
      <c r="Z36" s="120">
        <v>17.285</v>
      </c>
      <c r="AA36" s="40">
        <v>17.682000000000002</v>
      </c>
      <c r="AB36" s="40">
        <v>19.812000000000001</v>
      </c>
      <c r="AC36" s="40">
        <v>20.709</v>
      </c>
      <c r="AD36" s="40">
        <v>22.759</v>
      </c>
      <c r="AE36" s="120">
        <v>23.192</v>
      </c>
      <c r="AF36" s="120">
        <v>28.687000000000001</v>
      </c>
      <c r="AG36" s="120">
        <v>30.064</v>
      </c>
      <c r="AH36" s="120">
        <v>26.545000000000002</v>
      </c>
      <c r="AI36" s="40">
        <v>27.921000000000003</v>
      </c>
      <c r="AJ36" s="40">
        <v>26.849735000000003</v>
      </c>
      <c r="AK36" s="40">
        <v>37.636730999999997</v>
      </c>
      <c r="AL36" s="40">
        <v>30.508406999999998</v>
      </c>
      <c r="AM36" s="39">
        <v>31.603276000000001</v>
      </c>
      <c r="AN36" s="39">
        <v>35.234931000000003</v>
      </c>
      <c r="AO36" s="39">
        <v>38.608090799999999</v>
      </c>
      <c r="AP36" s="39">
        <v>40.413914730000002</v>
      </c>
      <c r="AQ36" s="40">
        <v>47.568851200000005</v>
      </c>
      <c r="AR36" s="40">
        <v>36.229525499999994</v>
      </c>
      <c r="AS36" s="40">
        <v>35.199757239999997</v>
      </c>
      <c r="AT36" s="40">
        <v>49.435375999999998</v>
      </c>
      <c r="AU36" s="39">
        <v>50.863699000000004</v>
      </c>
      <c r="AV36" s="39">
        <v>50.860061399999992</v>
      </c>
      <c r="AW36" s="39">
        <v>52.645047000000005</v>
      </c>
      <c r="AX36" s="39">
        <v>50.670625000000001</v>
      </c>
      <c r="AY36" s="40">
        <v>51.213389999999997</v>
      </c>
      <c r="AZ36" s="40">
        <v>50.698828000000006</v>
      </c>
      <c r="BA36" s="40">
        <v>51.749715000000002</v>
      </c>
      <c r="BB36" s="40">
        <v>48.96295099999999</v>
      </c>
      <c r="BC36" s="120">
        <v>57.721149000000011</v>
      </c>
      <c r="BD36" s="120">
        <v>48.324629000000002</v>
      </c>
      <c r="BE36" s="120">
        <v>47.262073999999991</v>
      </c>
      <c r="BF36" s="120">
        <v>56.366</v>
      </c>
      <c r="BG36" s="40">
        <v>55.893000000000001</v>
      </c>
      <c r="BH36" s="40">
        <v>57.524999999999999</v>
      </c>
      <c r="BI36" s="40">
        <v>116.223572</v>
      </c>
      <c r="BJ36" s="40">
        <v>114.883</v>
      </c>
      <c r="BK36" s="120">
        <v>41.613999999999997</v>
      </c>
      <c r="BL36" s="120">
        <v>40.838000000000001</v>
      </c>
      <c r="BM36" s="120">
        <v>41.204999999999998</v>
      </c>
      <c r="BN36" s="120">
        <v>103.456</v>
      </c>
      <c r="BO36" s="40">
        <v>102.416</v>
      </c>
      <c r="BP36" s="40">
        <v>50.377000000000002</v>
      </c>
      <c r="BQ36" s="40">
        <v>48.179000000000002</v>
      </c>
      <c r="BR36" s="40">
        <v>50.427999999999997</v>
      </c>
      <c r="BS36" s="39">
        <v>64.278000000000006</v>
      </c>
      <c r="BT36" s="39">
        <v>76.853047999999987</v>
      </c>
      <c r="BU36" s="39">
        <v>74.936000000000007</v>
      </c>
      <c r="BV36" s="39">
        <v>69.599999999999994</v>
      </c>
      <c r="BW36" s="40">
        <v>69.93983999999999</v>
      </c>
      <c r="BX36" s="40">
        <v>65.418646999999979</v>
      </c>
      <c r="BY36" s="40">
        <v>69.198794000000007</v>
      </c>
      <c r="BZ36" s="40">
        <v>60.032561999999999</v>
      </c>
      <c r="CA36" s="39">
        <v>64.772999999999996</v>
      </c>
      <c r="CB36" s="39">
        <v>62.077458999999998</v>
      </c>
      <c r="CC36" s="39">
        <v>64.246634999999998</v>
      </c>
      <c r="CD36" s="39">
        <v>65.164726999999999</v>
      </c>
      <c r="CE36" s="62">
        <f t="shared" si="3"/>
        <v>1.4290118073888358E-2</v>
      </c>
      <c r="CF36" s="62">
        <f t="shared" si="4"/>
        <v>8.5489688079612547E-2</v>
      </c>
    </row>
    <row r="37" spans="1:84" x14ac:dyDescent="0.25">
      <c r="A37" s="32" t="s">
        <v>29</v>
      </c>
      <c r="B37" s="121">
        <v>2.3320000000000003</v>
      </c>
      <c r="C37" s="42">
        <v>5.1000000000000004E-2</v>
      </c>
      <c r="D37" s="42">
        <v>4.2100000000000009</v>
      </c>
      <c r="E37" s="42">
        <v>4.7119999999999997</v>
      </c>
      <c r="F37" s="42">
        <v>4.9920000000000009</v>
      </c>
      <c r="G37" s="122">
        <v>5.3570000000000002</v>
      </c>
      <c r="H37" s="122">
        <v>4.5259999999999998</v>
      </c>
      <c r="I37" s="122">
        <v>5.4420000000000011</v>
      </c>
      <c r="J37" s="122">
        <v>4.2389999999999999</v>
      </c>
      <c r="K37" s="42">
        <v>4.2240000000000002</v>
      </c>
      <c r="L37" s="42">
        <v>23.835000000000001</v>
      </c>
      <c r="M37" s="42">
        <v>22.451999999999998</v>
      </c>
      <c r="N37" s="42">
        <v>21.85</v>
      </c>
      <c r="O37" s="122">
        <v>21.869</v>
      </c>
      <c r="P37" s="122">
        <v>11.283999999999999</v>
      </c>
      <c r="Q37" s="122">
        <v>5.8620000000000001</v>
      </c>
      <c r="R37" s="122">
        <v>14.692000000000002</v>
      </c>
      <c r="S37" s="42">
        <v>20.696999999999999</v>
      </c>
      <c r="T37" s="42">
        <v>25.093</v>
      </c>
      <c r="U37" s="42">
        <v>24.481000000000002</v>
      </c>
      <c r="V37" s="42">
        <v>29.135000000000002</v>
      </c>
      <c r="W37" s="122">
        <v>26.763000000000002</v>
      </c>
      <c r="X37" s="122">
        <v>38.195</v>
      </c>
      <c r="Y37" s="122">
        <v>32.675000000000004</v>
      </c>
      <c r="Z37" s="122">
        <v>10.793000000000001</v>
      </c>
      <c r="AA37" s="42">
        <v>11.171999999999999</v>
      </c>
      <c r="AB37" s="42">
        <v>12.896000000000001</v>
      </c>
      <c r="AC37" s="42">
        <v>13.409999999999998</v>
      </c>
      <c r="AD37" s="42">
        <v>15.285</v>
      </c>
      <c r="AE37" s="122">
        <v>15.418999999999999</v>
      </c>
      <c r="AF37" s="122">
        <v>20.303999999999998</v>
      </c>
      <c r="AG37" s="122">
        <v>20.513999999999999</v>
      </c>
      <c r="AH37" s="122">
        <v>15.515999999999998</v>
      </c>
      <c r="AI37" s="42">
        <v>16.656000000000002</v>
      </c>
      <c r="AJ37" s="42">
        <v>15.667530999999999</v>
      </c>
      <c r="AK37" s="42">
        <v>26.119232999999994</v>
      </c>
      <c r="AL37" s="42">
        <v>18.443217000000001</v>
      </c>
      <c r="AM37" s="41">
        <v>18.849578000000001</v>
      </c>
      <c r="AN37" s="41">
        <v>20.696350000000002</v>
      </c>
      <c r="AO37" s="41">
        <v>23.496306799999992</v>
      </c>
      <c r="AP37" s="41">
        <v>24.849860729999996</v>
      </c>
      <c r="AQ37" s="42">
        <v>30.538035200000003</v>
      </c>
      <c r="AR37" s="42">
        <v>19.647141499999996</v>
      </c>
      <c r="AS37" s="42">
        <v>20.199633239999997</v>
      </c>
      <c r="AT37" s="42">
        <v>31.425136999999999</v>
      </c>
      <c r="AU37" s="41">
        <v>31.728942999999997</v>
      </c>
      <c r="AV37" s="41">
        <v>31.378301399999994</v>
      </c>
      <c r="AW37" s="41">
        <v>33.460861000000001</v>
      </c>
      <c r="AX37" s="41">
        <v>30.831700999999999</v>
      </c>
      <c r="AY37" s="42">
        <v>30.017903999999998</v>
      </c>
      <c r="AZ37" s="42">
        <v>28.274275999999997</v>
      </c>
      <c r="BA37" s="42">
        <v>29.097430000000003</v>
      </c>
      <c r="BB37" s="42">
        <v>26.665934999999998</v>
      </c>
      <c r="BC37" s="122">
        <v>35.281320999999998</v>
      </c>
      <c r="BD37" s="122">
        <v>26.445409999999999</v>
      </c>
      <c r="BE37" s="122">
        <v>25.542827000000006</v>
      </c>
      <c r="BF37" s="122">
        <v>35.396000000000001</v>
      </c>
      <c r="BG37" s="42">
        <v>35.167000000000002</v>
      </c>
      <c r="BH37" s="42">
        <v>37.345999999999997</v>
      </c>
      <c r="BI37" s="42">
        <v>96.041304000000011</v>
      </c>
      <c r="BJ37" s="42">
        <v>101.167</v>
      </c>
      <c r="BK37" s="122">
        <v>28.141999999999999</v>
      </c>
      <c r="BL37" s="122">
        <v>27.041</v>
      </c>
      <c r="BM37" s="122">
        <v>27.408999999999999</v>
      </c>
      <c r="BN37" s="122">
        <v>901.16300000000001</v>
      </c>
      <c r="BO37" s="42">
        <v>89.105000000000004</v>
      </c>
      <c r="BP37" s="42">
        <v>35.066000000000003</v>
      </c>
      <c r="BQ37" s="42">
        <v>33.576000000000001</v>
      </c>
      <c r="BR37" s="42">
        <v>35.130000000000003</v>
      </c>
      <c r="BS37" s="41">
        <v>47.664999999999999</v>
      </c>
      <c r="BT37" s="41">
        <v>57.719757999999999</v>
      </c>
      <c r="BU37" s="41">
        <v>56.073999999999998</v>
      </c>
      <c r="BV37" s="41">
        <v>50.771000000000001</v>
      </c>
      <c r="BW37" s="42">
        <v>50.627752000000001</v>
      </c>
      <c r="BX37" s="42">
        <v>49.482662999999995</v>
      </c>
      <c r="BY37" s="42">
        <v>53.558734999999992</v>
      </c>
      <c r="BZ37" s="42">
        <v>43.866720999999998</v>
      </c>
      <c r="CA37" s="41">
        <v>48.143000000000001</v>
      </c>
      <c r="CB37" s="41">
        <v>45.237229999999997</v>
      </c>
      <c r="CC37" s="41">
        <v>46.150345999999999</v>
      </c>
      <c r="CD37" s="41">
        <v>47.337547999999998</v>
      </c>
      <c r="CE37" s="60">
        <f t="shared" si="3"/>
        <v>2.5724660872531668E-2</v>
      </c>
      <c r="CF37" s="60">
        <f t="shared" si="4"/>
        <v>7.9122098047857303E-2</v>
      </c>
    </row>
    <row r="38" spans="1:84" x14ac:dyDescent="0.25">
      <c r="A38" s="32" t="s">
        <v>30</v>
      </c>
      <c r="B38" s="121">
        <v>2.427</v>
      </c>
      <c r="C38" s="42">
        <v>0</v>
      </c>
      <c r="D38" s="42">
        <v>2.8160000000000003</v>
      </c>
      <c r="E38" s="42">
        <v>3.274</v>
      </c>
      <c r="F38" s="42">
        <v>3.125</v>
      </c>
      <c r="G38" s="122">
        <v>3.2189999999999999</v>
      </c>
      <c r="H38" s="122">
        <v>3.5179999999999998</v>
      </c>
      <c r="I38" s="122">
        <v>3.2360000000000002</v>
      </c>
      <c r="J38" s="122">
        <v>4.25</v>
      </c>
      <c r="K38" s="42">
        <v>4.2649999999999997</v>
      </c>
      <c r="L38" s="42">
        <v>4.6770000000000005</v>
      </c>
      <c r="M38" s="42">
        <v>4.63</v>
      </c>
      <c r="N38" s="42">
        <v>5.9700000000000006</v>
      </c>
      <c r="O38" s="122">
        <v>5.9989999999999997</v>
      </c>
      <c r="P38" s="122">
        <v>5.1960000000000006</v>
      </c>
      <c r="Q38" s="122">
        <v>6.1840000000000011</v>
      </c>
      <c r="R38" s="122">
        <v>5.4059999999999997</v>
      </c>
      <c r="S38" s="42">
        <v>5.6490000000000009</v>
      </c>
      <c r="T38" s="42">
        <v>5.8360000000000012</v>
      </c>
      <c r="U38" s="42">
        <v>5.9750000000000005</v>
      </c>
      <c r="V38" s="42">
        <v>5.8790000000000004</v>
      </c>
      <c r="W38" s="122">
        <v>6.5260000000000007</v>
      </c>
      <c r="X38" s="122">
        <v>12.812000000000001</v>
      </c>
      <c r="Y38" s="122">
        <v>12.996000000000002</v>
      </c>
      <c r="Z38" s="122">
        <v>6.4920000000000009</v>
      </c>
      <c r="AA38" s="42">
        <v>6.5100000000000007</v>
      </c>
      <c r="AB38" s="42">
        <v>6.9160000000000013</v>
      </c>
      <c r="AC38" s="42">
        <v>7.2990000000000004</v>
      </c>
      <c r="AD38" s="42">
        <v>7.4740000000000002</v>
      </c>
      <c r="AE38" s="122">
        <v>7.7729999999999997</v>
      </c>
      <c r="AF38" s="122">
        <v>8.3830000000000009</v>
      </c>
      <c r="AG38" s="122">
        <v>9.5500000000000007</v>
      </c>
      <c r="AH38" s="122">
        <v>11.029000000000002</v>
      </c>
      <c r="AI38" s="42">
        <v>11.265000000000001</v>
      </c>
      <c r="AJ38" s="42">
        <v>11.182204</v>
      </c>
      <c r="AK38" s="42">
        <v>11.517498</v>
      </c>
      <c r="AL38" s="42">
        <v>12.065189999999999</v>
      </c>
      <c r="AM38" s="41">
        <v>12.753698</v>
      </c>
      <c r="AN38" s="41">
        <v>14.538580999999999</v>
      </c>
      <c r="AO38" s="41">
        <v>15.111783999999998</v>
      </c>
      <c r="AP38" s="41">
        <v>15.564053999999999</v>
      </c>
      <c r="AQ38" s="42">
        <v>17.030815999999998</v>
      </c>
      <c r="AR38" s="42">
        <v>16.582384000000001</v>
      </c>
      <c r="AS38" s="42">
        <v>15.000124</v>
      </c>
      <c r="AT38" s="42">
        <v>18.010238999999999</v>
      </c>
      <c r="AU38" s="41">
        <v>19.134755999999996</v>
      </c>
      <c r="AV38" s="41">
        <v>19.481760000000001</v>
      </c>
      <c r="AW38" s="41">
        <v>19.184185999999997</v>
      </c>
      <c r="AX38" s="41">
        <v>19.838923999999999</v>
      </c>
      <c r="AY38" s="42">
        <v>21.195485999999995</v>
      </c>
      <c r="AZ38" s="42">
        <v>22.424551999999998</v>
      </c>
      <c r="BA38" s="42">
        <v>22.652284999999999</v>
      </c>
      <c r="BB38" s="42">
        <v>22.297015999999999</v>
      </c>
      <c r="BC38" s="122">
        <v>22.439828000000002</v>
      </c>
      <c r="BD38" s="122">
        <v>21.879218999999999</v>
      </c>
      <c r="BE38" s="122">
        <v>21.719246999999999</v>
      </c>
      <c r="BF38" s="122">
        <v>20.970134999999999</v>
      </c>
      <c r="BG38" s="42">
        <v>20.726036000000001</v>
      </c>
      <c r="BH38" s="42">
        <v>20.178470000000001</v>
      </c>
      <c r="BI38" s="42">
        <v>20.182268000000001</v>
      </c>
      <c r="BJ38" s="42">
        <v>13.717000000000001</v>
      </c>
      <c r="BK38" s="122">
        <v>13.473000000000001</v>
      </c>
      <c r="BL38" s="122">
        <v>13.797000000000001</v>
      </c>
      <c r="BM38" s="122">
        <v>13.796268999999999</v>
      </c>
      <c r="BN38" s="122">
        <v>13.293521999999999</v>
      </c>
      <c r="BO38" s="42">
        <v>13.31</v>
      </c>
      <c r="BP38" s="42">
        <v>15.311</v>
      </c>
      <c r="BQ38" s="42">
        <v>14.603</v>
      </c>
      <c r="BR38" s="42">
        <v>15.298</v>
      </c>
      <c r="BS38" s="41">
        <v>16.613</v>
      </c>
      <c r="BT38" s="41">
        <v>19.133289999999999</v>
      </c>
      <c r="BU38" s="41">
        <v>18.861000000000001</v>
      </c>
      <c r="BV38" s="41">
        <v>18.827999999999999</v>
      </c>
      <c r="BW38" s="42">
        <v>19.312087999999999</v>
      </c>
      <c r="BX38" s="42">
        <v>15.935983999999998</v>
      </c>
      <c r="BY38" s="42">
        <v>15.640058999999999</v>
      </c>
      <c r="BZ38" s="42">
        <v>16.165841</v>
      </c>
      <c r="CA38" s="41">
        <v>16.63</v>
      </c>
      <c r="CB38" s="41">
        <v>16.840229000000001</v>
      </c>
      <c r="CC38" s="41">
        <v>18.096288999999999</v>
      </c>
      <c r="CD38" s="41">
        <v>17.827179000000001</v>
      </c>
      <c r="CE38" s="60">
        <f t="shared" si="3"/>
        <v>-1.48710047678835E-2</v>
      </c>
      <c r="CF38" s="60">
        <f t="shared" si="4"/>
        <v>0.10276842386362706</v>
      </c>
    </row>
    <row r="39" spans="1:84" ht="13" thickBot="1" x14ac:dyDescent="0.3">
      <c r="A39" s="35" t="s">
        <v>31</v>
      </c>
      <c r="B39" s="127">
        <v>259.74099999999999</v>
      </c>
      <c r="C39" s="52">
        <v>167.07300000000001</v>
      </c>
      <c r="D39" s="52">
        <v>262.25600000000003</v>
      </c>
      <c r="E39" s="52">
        <v>319.64799999999997</v>
      </c>
      <c r="F39" s="52">
        <v>314.44600000000003</v>
      </c>
      <c r="G39" s="128">
        <v>318.38100000000003</v>
      </c>
      <c r="H39" s="128">
        <v>317.96900000000005</v>
      </c>
      <c r="I39" s="128">
        <v>325.59899999999999</v>
      </c>
      <c r="J39" s="128">
        <v>326.30500000000001</v>
      </c>
      <c r="K39" s="52">
        <v>328.18300000000005</v>
      </c>
      <c r="L39" s="52">
        <v>309.44100000000003</v>
      </c>
      <c r="M39" s="52">
        <v>307.36800000000005</v>
      </c>
      <c r="N39" s="52">
        <v>346.02700000000004</v>
      </c>
      <c r="O39" s="128">
        <v>361.55700000000002</v>
      </c>
      <c r="P39" s="128">
        <v>357.67099999999999</v>
      </c>
      <c r="Q39" s="128">
        <v>367.97500000000002</v>
      </c>
      <c r="R39" s="128">
        <v>378.19799999999998</v>
      </c>
      <c r="S39" s="52">
        <v>394.93200000000007</v>
      </c>
      <c r="T39" s="52">
        <v>398.93700000000001</v>
      </c>
      <c r="U39" s="52">
        <v>400.56099999999998</v>
      </c>
      <c r="V39" s="52">
        <v>418.654</v>
      </c>
      <c r="W39" s="128">
        <v>431.471</v>
      </c>
      <c r="X39" s="128">
        <v>463.21400000000006</v>
      </c>
      <c r="Y39" s="128">
        <v>486.60600000000011</v>
      </c>
      <c r="Z39" s="128">
        <v>524.702</v>
      </c>
      <c r="AA39" s="52">
        <v>605.13100000000009</v>
      </c>
      <c r="AB39" s="52">
        <v>628.70900000000006</v>
      </c>
      <c r="AC39" s="52">
        <v>685.51900000000001</v>
      </c>
      <c r="AD39" s="52">
        <v>700.49800000000005</v>
      </c>
      <c r="AE39" s="128">
        <v>718.01200000000006</v>
      </c>
      <c r="AF39" s="128">
        <v>720.59900000000005</v>
      </c>
      <c r="AG39" s="128">
        <v>735.79500000000007</v>
      </c>
      <c r="AH39" s="128">
        <v>753.74699999999996</v>
      </c>
      <c r="AI39" s="52">
        <v>764.56200000000001</v>
      </c>
      <c r="AJ39" s="52">
        <v>749.59399400000007</v>
      </c>
      <c r="AK39" s="52">
        <v>766.31992930000001</v>
      </c>
      <c r="AL39" s="52">
        <v>761.24451799999997</v>
      </c>
      <c r="AM39" s="51">
        <v>777.24638500000015</v>
      </c>
      <c r="AN39" s="51">
        <v>803.92225400000007</v>
      </c>
      <c r="AO39" s="51">
        <v>789.79200419999995</v>
      </c>
      <c r="AP39" s="51">
        <v>787.56917482999984</v>
      </c>
      <c r="AQ39" s="52">
        <v>781.58086437999998</v>
      </c>
      <c r="AR39" s="52">
        <v>774.67518410000002</v>
      </c>
      <c r="AS39" s="52">
        <v>791.35790580000003</v>
      </c>
      <c r="AT39" s="52">
        <v>828.48248102000002</v>
      </c>
      <c r="AU39" s="51">
        <v>830.24975499999982</v>
      </c>
      <c r="AV39" s="51">
        <v>864.48327940000001</v>
      </c>
      <c r="AW39" s="51">
        <v>870.75818500000014</v>
      </c>
      <c r="AX39" s="51">
        <v>884.16368300000022</v>
      </c>
      <c r="AY39" s="52">
        <v>887.40016401000003</v>
      </c>
      <c r="AZ39" s="52">
        <v>884.11436300000003</v>
      </c>
      <c r="BA39" s="52">
        <v>886.32044199999996</v>
      </c>
      <c r="BB39" s="52">
        <v>912.85970799999996</v>
      </c>
      <c r="BC39" s="128">
        <v>928.89531599999998</v>
      </c>
      <c r="BD39" s="128">
        <v>937.78938099999993</v>
      </c>
      <c r="BE39" s="128">
        <v>933.63017869999999</v>
      </c>
      <c r="BF39" s="128">
        <v>938.72400000000005</v>
      </c>
      <c r="BG39" s="52">
        <v>942.35500000000002</v>
      </c>
      <c r="BH39" s="52">
        <v>951.505</v>
      </c>
      <c r="BI39" s="52">
        <v>1020.4503399999999</v>
      </c>
      <c r="BJ39" s="52">
        <v>1014.5032138000001</v>
      </c>
      <c r="BK39" s="128">
        <v>1030.7670000000001</v>
      </c>
      <c r="BL39" s="128">
        <v>1037.7439999999999</v>
      </c>
      <c r="BM39" s="128">
        <v>1053.623</v>
      </c>
      <c r="BN39" s="128">
        <v>1124.8240000000001</v>
      </c>
      <c r="BO39" s="52">
        <f t="shared" ref="BO39:BV39" si="8">BO35+BO36</f>
        <v>1155.654</v>
      </c>
      <c r="BP39" s="52">
        <f t="shared" si="8"/>
        <v>1164.172</v>
      </c>
      <c r="BQ39" s="52">
        <f t="shared" si="8"/>
        <v>1190.9460000000001</v>
      </c>
      <c r="BR39" s="52">
        <f t="shared" si="8"/>
        <v>1223.4740000000002</v>
      </c>
      <c r="BS39" s="51">
        <f t="shared" si="8"/>
        <v>1253.95</v>
      </c>
      <c r="BT39" s="51">
        <f t="shared" si="8"/>
        <v>1283.7416519999999</v>
      </c>
      <c r="BU39" s="51">
        <f t="shared" si="8"/>
        <v>1286.8139999999999</v>
      </c>
      <c r="BV39" s="51">
        <f t="shared" si="8"/>
        <v>1310.693</v>
      </c>
      <c r="BW39" s="52">
        <v>1330.9037339999998</v>
      </c>
      <c r="BX39" s="52">
        <v>1371.4549220000001</v>
      </c>
      <c r="BY39" s="52">
        <v>1404.7519460000001</v>
      </c>
      <c r="BZ39" s="52">
        <v>1453.018143</v>
      </c>
      <c r="CA39" s="51">
        <v>1451.0070000000001</v>
      </c>
      <c r="CB39" s="51">
        <v>1462.9095224999999</v>
      </c>
      <c r="CC39" s="51">
        <v>1494.6960145</v>
      </c>
      <c r="CD39" s="51">
        <v>1544.6535510000001</v>
      </c>
      <c r="CE39" s="60">
        <f t="shared" si="3"/>
        <v>3.3423208475411359E-2</v>
      </c>
      <c r="CF39" s="60">
        <f t="shared" si="4"/>
        <v>6.3065563524763224E-2</v>
      </c>
    </row>
    <row r="40" spans="1:84" ht="13" thickTop="1" x14ac:dyDescent="0.25">
      <c r="A40" s="32" t="s">
        <v>32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53">
        <v>6.9312040451038989E-2</v>
      </c>
      <c r="AR40" s="53">
        <v>5.448721814872718E-2</v>
      </c>
      <c r="AS40" s="53">
        <v>5.1164776888107943E-2</v>
      </c>
      <c r="AT40" s="53">
        <v>6.9022768971280554E-2</v>
      </c>
      <c r="AU40" s="54">
        <v>7.130624313206356E-2</v>
      </c>
      <c r="AV40" s="54">
        <v>6.7033890467843901E-2</v>
      </c>
      <c r="AW40" s="54">
        <v>6.9056475845089338E-2</v>
      </c>
      <c r="AX40" s="54">
        <v>6.4907445990920271E-2</v>
      </c>
      <c r="AY40" s="53">
        <v>6.643157129093713E-2</v>
      </c>
      <c r="AZ40" s="55">
        <v>6.606676591034652E-2</v>
      </c>
      <c r="BA40" s="55">
        <v>6.8932325212779935E-2</v>
      </c>
      <c r="BB40" s="55">
        <v>6.1791469724632057E-2</v>
      </c>
      <c r="BC40" s="129">
        <v>7.281332257082257E-2</v>
      </c>
      <c r="BD40" s="129">
        <v>5.8748570879543632E-2</v>
      </c>
      <c r="BE40" s="129">
        <v>5.6017621930428391E-2</v>
      </c>
      <c r="BF40" s="129">
        <v>5.4038714298921472E-2</v>
      </c>
      <c r="BG40" s="129">
        <v>5.3411972032987622E-2</v>
      </c>
      <c r="BH40" s="129">
        <v>5.5320403488794051E-2</v>
      </c>
      <c r="BI40" s="129">
        <v>5.0730470697605147E-2</v>
      </c>
      <c r="BJ40" s="129">
        <v>5.0199202421293776E-2</v>
      </c>
      <c r="BK40" s="129">
        <v>4.4400000000000002E-2</v>
      </c>
      <c r="BL40" s="129">
        <v>4.3299999999999998E-2</v>
      </c>
      <c r="BM40" s="129">
        <v>4.2900000000000001E-2</v>
      </c>
      <c r="BN40" s="129">
        <v>3.6200000000000003E-2</v>
      </c>
      <c r="BO40" s="129">
        <v>3.4500000000000003E-2</v>
      </c>
      <c r="BP40" s="129">
        <v>4.7300000000000002E-2</v>
      </c>
      <c r="BQ40" s="129">
        <v>4.4299999999999999E-2</v>
      </c>
      <c r="BR40" s="129">
        <v>4.5400000000000003E-2</v>
      </c>
      <c r="BS40" s="129">
        <v>5.8799999999999998E-2</v>
      </c>
      <c r="BT40" s="129">
        <v>5.9866444218170445E-2</v>
      </c>
      <c r="BU40" s="129">
        <v>5.8200000000000002E-2</v>
      </c>
      <c r="BV40" s="129">
        <v>5.3100000000000001E-2</v>
      </c>
      <c r="BW40" s="53">
        <v>5.2550637745825128E-2</v>
      </c>
      <c r="BX40" s="53">
        <v>4.7700180261557278E-2</v>
      </c>
      <c r="BY40" s="53">
        <v>4.9260507662610496E-2</v>
      </c>
      <c r="BZ40" s="53">
        <v>4.1315769035101445E-2</v>
      </c>
      <c r="CA40" s="54">
        <v>4.4600000000000001E-2</v>
      </c>
      <c r="CB40" s="54">
        <v>4.2434243570931438E-2</v>
      </c>
      <c r="CC40" s="54">
        <v>4.2983077747411759E-2</v>
      </c>
      <c r="CD40" s="54">
        <v>4.2187276854290502E-2</v>
      </c>
      <c r="CE40" s="60">
        <f t="shared" si="3"/>
        <v>-1.8514283639662787E-2</v>
      </c>
      <c r="CF40" s="60">
        <f t="shared" si="4"/>
        <v>2.1093830262451041E-2</v>
      </c>
    </row>
    <row r="41" spans="1:84" ht="13" thickBot="1" x14ac:dyDescent="0.3">
      <c r="A41" s="36" t="s">
        <v>33</v>
      </c>
      <c r="B41" s="130">
        <f>B38/B36</f>
        <v>0.50998108846396295</v>
      </c>
      <c r="C41" s="57">
        <f t="shared" ref="C41:D41" si="9">C38/C36</f>
        <v>0</v>
      </c>
      <c r="D41" s="57">
        <f t="shared" si="9"/>
        <v>0.40079703956732138</v>
      </c>
      <c r="E41" s="57">
        <f>E38/E36</f>
        <v>0.40996744302529425</v>
      </c>
      <c r="F41" s="57">
        <f t="shared" ref="F41:AY41" si="10">F38/F36</f>
        <v>0.3849944560798324</v>
      </c>
      <c r="G41" s="131">
        <f t="shared" si="10"/>
        <v>0.37534981343283585</v>
      </c>
      <c r="H41" s="131">
        <f t="shared" si="10"/>
        <v>0.43734460467429137</v>
      </c>
      <c r="I41" s="131">
        <f t="shared" si="10"/>
        <v>0.37289698087116846</v>
      </c>
      <c r="J41" s="131">
        <f t="shared" si="10"/>
        <v>0.50064789727883141</v>
      </c>
      <c r="K41" s="57">
        <f t="shared" si="10"/>
        <v>0.50241488985746252</v>
      </c>
      <c r="L41" s="57">
        <f t="shared" si="10"/>
        <v>0.16403619528619529</v>
      </c>
      <c r="M41" s="57">
        <f t="shared" si="10"/>
        <v>0.17096226275755114</v>
      </c>
      <c r="N41" s="57">
        <f t="shared" si="10"/>
        <v>0.2145938173975557</v>
      </c>
      <c r="O41" s="131">
        <f t="shared" si="10"/>
        <v>0.2152648198650782</v>
      </c>
      <c r="P41" s="131">
        <f t="shared" si="10"/>
        <v>0.31529126213592235</v>
      </c>
      <c r="Q41" s="131">
        <f t="shared" si="10"/>
        <v>0.51336543250871658</v>
      </c>
      <c r="R41" s="131">
        <f t="shared" si="10"/>
        <v>0.26898198825753805</v>
      </c>
      <c r="S41" s="57">
        <f t="shared" si="10"/>
        <v>0.21441585060350721</v>
      </c>
      <c r="T41" s="57">
        <f t="shared" si="10"/>
        <v>0.18869022600148733</v>
      </c>
      <c r="U41" s="57">
        <f t="shared" si="10"/>
        <v>0.19618465983714212</v>
      </c>
      <c r="V41" s="57">
        <f t="shared" si="10"/>
        <v>0.16790426686468274</v>
      </c>
      <c r="W41" s="131">
        <f t="shared" si="10"/>
        <v>0.19604073417645471</v>
      </c>
      <c r="X41" s="131">
        <f t="shared" si="10"/>
        <v>0.2511812104220989</v>
      </c>
      <c r="Y41" s="131">
        <f t="shared" si="10"/>
        <v>0.28455693985242281</v>
      </c>
      <c r="Z41" s="131">
        <f t="shared" si="10"/>
        <v>0.37558576800694249</v>
      </c>
      <c r="AA41" s="57">
        <f t="shared" si="10"/>
        <v>0.36817102137767221</v>
      </c>
      <c r="AB41" s="57">
        <f t="shared" si="10"/>
        <v>0.34908136482939639</v>
      </c>
      <c r="AC41" s="57">
        <f t="shared" si="10"/>
        <v>0.35245545415036944</v>
      </c>
      <c r="AD41" s="57">
        <f t="shared" si="10"/>
        <v>0.32839755701041345</v>
      </c>
      <c r="AE41" s="131">
        <f t="shared" si="10"/>
        <v>0.33515867540531213</v>
      </c>
      <c r="AF41" s="131">
        <f>AF38/AF36</f>
        <v>0.29222295813434657</v>
      </c>
      <c r="AG41" s="131">
        <f t="shared" si="10"/>
        <v>0.31765566790846195</v>
      </c>
      <c r="AH41" s="131">
        <f t="shared" si="10"/>
        <v>0.41548314183462048</v>
      </c>
      <c r="AI41" s="57">
        <f t="shared" si="10"/>
        <v>0.4034597614698614</v>
      </c>
      <c r="AJ41" s="57">
        <f t="shared" si="10"/>
        <v>0.4164735331652249</v>
      </c>
      <c r="AK41" s="57">
        <f t="shared" si="10"/>
        <v>0.3060174912640527</v>
      </c>
      <c r="AL41" s="57">
        <f t="shared" si="10"/>
        <v>0.39547099263491536</v>
      </c>
      <c r="AM41" s="56">
        <f t="shared" si="10"/>
        <v>0.40355620094575007</v>
      </c>
      <c r="AN41" s="56">
        <f t="shared" si="10"/>
        <v>0.41261840416261913</v>
      </c>
      <c r="AO41" s="56">
        <f t="shared" si="10"/>
        <v>0.3914149518110851</v>
      </c>
      <c r="AP41" s="56">
        <f t="shared" si="10"/>
        <v>0.38511621811401781</v>
      </c>
      <c r="AQ41" s="57">
        <f t="shared" si="10"/>
        <v>0.35802453854508887</v>
      </c>
      <c r="AR41" s="57">
        <f t="shared" si="10"/>
        <v>0.45770359316464149</v>
      </c>
      <c r="AS41" s="57">
        <f t="shared" si="10"/>
        <v>0.42614282529637132</v>
      </c>
      <c r="AT41" s="57">
        <f t="shared" si="10"/>
        <v>0.36431884325103542</v>
      </c>
      <c r="AU41" s="56">
        <f t="shared" si="10"/>
        <v>0.37619670563086643</v>
      </c>
      <c r="AV41" s="56">
        <f t="shared" si="10"/>
        <v>0.38304633269671995</v>
      </c>
      <c r="AW41" s="56">
        <f t="shared" si="10"/>
        <v>0.36440628498251687</v>
      </c>
      <c r="AX41" s="56">
        <f t="shared" si="10"/>
        <v>0.39152712246987281</v>
      </c>
      <c r="AY41" s="57">
        <f t="shared" si="10"/>
        <v>0.41386610025229725</v>
      </c>
      <c r="AZ41" s="57">
        <f>AZ38/AZ36</f>
        <v>0.44230908059649815</v>
      </c>
      <c r="BA41" s="57">
        <v>0.4377277246840876</v>
      </c>
      <c r="BB41" s="57">
        <v>0.4553854607333615</v>
      </c>
      <c r="BC41" s="131">
        <v>0.38876266998773706</v>
      </c>
      <c r="BD41" s="131">
        <v>0.45275503304950354</v>
      </c>
      <c r="BE41" s="131">
        <v>0.45954917255641392</v>
      </c>
      <c r="BF41" s="131">
        <v>0.37199387379526516</v>
      </c>
      <c r="BG41" s="57">
        <v>0.37077460397661249</v>
      </c>
      <c r="BH41" s="57">
        <v>0.35073398998681088</v>
      </c>
      <c r="BI41" s="57">
        <v>0.17365038479457506</v>
      </c>
      <c r="BJ41" s="57">
        <v>0.11940000000000001</v>
      </c>
      <c r="BK41" s="131">
        <v>0.32379999999999998</v>
      </c>
      <c r="BL41" s="131">
        <v>0.33789999999999998</v>
      </c>
      <c r="BM41" s="131">
        <v>0.33479999999999999</v>
      </c>
      <c r="BN41" s="131">
        <v>0.1285</v>
      </c>
      <c r="BO41" s="57">
        <v>0.13</v>
      </c>
      <c r="BP41" s="57">
        <v>0.3039</v>
      </c>
      <c r="BQ41" s="57">
        <v>0.30309999999999998</v>
      </c>
      <c r="BR41" s="57">
        <v>0.3034</v>
      </c>
      <c r="BS41" s="56">
        <v>0.25850000000000001</v>
      </c>
      <c r="BT41" s="56">
        <v>0.2489594166779176</v>
      </c>
      <c r="BU41" s="56">
        <v>0.25169999999999998</v>
      </c>
      <c r="BV41" s="56">
        <v>0.27050000000000002</v>
      </c>
      <c r="BW41" s="57">
        <v>0.27612428052451937</v>
      </c>
      <c r="BX41" s="57">
        <v>0.24360002431722569</v>
      </c>
      <c r="BY41" s="57">
        <v>0.22601635225030076</v>
      </c>
      <c r="BZ41" s="57">
        <v>0.26928454261205781</v>
      </c>
      <c r="CA41" s="56">
        <v>0.25669999999999998</v>
      </c>
      <c r="CB41" s="56">
        <v>0.27127767906866163</v>
      </c>
      <c r="CC41" s="56">
        <v>0.28166905550773202</v>
      </c>
      <c r="CD41" s="56">
        <v>0.27357099186497003</v>
      </c>
      <c r="CE41" s="60">
        <f t="shared" si="3"/>
        <v>-2.875027797485441E-2</v>
      </c>
      <c r="CF41" s="60">
        <f t="shared" si="4"/>
        <v>1.5917917944096249E-2</v>
      </c>
    </row>
    <row r="42" spans="1:84" ht="13" thickBot="1" x14ac:dyDescent="0.3">
      <c r="A42" s="23"/>
      <c r="B42" s="132"/>
      <c r="C42" s="132"/>
      <c r="D42" s="132"/>
      <c r="E42" s="132"/>
      <c r="F42" s="132"/>
      <c r="G42" s="132"/>
      <c r="H42" s="133"/>
      <c r="I42" s="132"/>
      <c r="J42" s="132"/>
      <c r="K42" s="132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115"/>
      <c r="AV42" s="21"/>
      <c r="AW42" s="21"/>
      <c r="AX42" s="21"/>
      <c r="AY42" s="21"/>
      <c r="AZ42" s="21"/>
      <c r="BA42" s="21"/>
      <c r="BB42" s="21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115"/>
      <c r="CB42" s="21"/>
      <c r="CC42" s="21"/>
      <c r="CD42" s="134"/>
      <c r="CE42" s="135"/>
      <c r="CF42" s="135"/>
    </row>
    <row r="43" spans="1:84" ht="13.5" thickTop="1" x14ac:dyDescent="0.3">
      <c r="A43" s="23"/>
      <c r="B43" s="132"/>
      <c r="C43" s="132"/>
      <c r="D43" s="132"/>
      <c r="E43" s="132"/>
      <c r="F43" s="132"/>
      <c r="G43" s="132"/>
      <c r="H43" s="133"/>
      <c r="I43" s="132"/>
      <c r="J43" s="132"/>
      <c r="K43" s="132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115"/>
      <c r="AV43" s="21"/>
      <c r="AW43" s="21"/>
      <c r="AX43" s="21"/>
      <c r="AY43" s="21"/>
      <c r="AZ43" s="21"/>
      <c r="BA43" s="21"/>
      <c r="BB43" s="21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136">
        <f>CA36/BW36-1</f>
        <v>-7.3875490707442149E-2</v>
      </c>
      <c r="CB43" s="21"/>
      <c r="CC43" s="21"/>
      <c r="CD43" s="137"/>
      <c r="CE43" s="138"/>
      <c r="CF43" s="138"/>
    </row>
    <row r="44" spans="1:84" x14ac:dyDescent="0.25">
      <c r="A44" s="32" t="s">
        <v>62</v>
      </c>
      <c r="B44" s="139">
        <f t="shared" ref="B44:AO44" si="11">B36/B39</f>
        <v>1.8322097782021325E-2</v>
      </c>
      <c r="C44" s="53">
        <f t="shared" si="11"/>
        <v>3.052557863927744E-4</v>
      </c>
      <c r="D44" s="53">
        <f t="shared" si="11"/>
        <v>2.6790616801903484E-2</v>
      </c>
      <c r="E44" s="53">
        <f t="shared" si="11"/>
        <v>2.4983732105315848E-2</v>
      </c>
      <c r="F44" s="53">
        <f t="shared" si="11"/>
        <v>2.5813653218676659E-2</v>
      </c>
      <c r="G44" s="140">
        <f t="shared" si="11"/>
        <v>2.6936280745396234E-2</v>
      </c>
      <c r="H44" s="140">
        <f t="shared" si="11"/>
        <v>2.5298063647714083E-2</v>
      </c>
      <c r="I44" s="140">
        <f t="shared" si="11"/>
        <v>2.6652416008648677E-2</v>
      </c>
      <c r="J44" s="140">
        <f t="shared" si="11"/>
        <v>2.601553761051777E-2</v>
      </c>
      <c r="K44" s="53">
        <f t="shared" si="11"/>
        <v>2.5866665854111882E-2</v>
      </c>
      <c r="L44" s="53">
        <f t="shared" si="11"/>
        <v>9.2140343393409416E-2</v>
      </c>
      <c r="M44" s="53">
        <f t="shared" si="11"/>
        <v>8.8109367273105837E-2</v>
      </c>
      <c r="N44" s="53">
        <f t="shared" si="11"/>
        <v>8.0398350417741973E-2</v>
      </c>
      <c r="O44" s="140">
        <f t="shared" si="11"/>
        <v>7.7077749843039972E-2</v>
      </c>
      <c r="P44" s="140">
        <f t="shared" si="11"/>
        <v>4.6075863013775233E-2</v>
      </c>
      <c r="Q44" s="140">
        <f t="shared" si="11"/>
        <v>3.2735919559752705E-2</v>
      </c>
      <c r="R44" s="140">
        <f t="shared" si="11"/>
        <v>5.3141476157991314E-2</v>
      </c>
      <c r="S44" s="53">
        <f t="shared" si="11"/>
        <v>6.6710218467989413E-2</v>
      </c>
      <c r="T44" s="53">
        <f t="shared" si="11"/>
        <v>7.752853207398662E-2</v>
      </c>
      <c r="U44" s="53">
        <f t="shared" si="11"/>
        <v>7.6033363208100641E-2</v>
      </c>
      <c r="V44" s="53">
        <f t="shared" si="11"/>
        <v>8.3634695954176955E-2</v>
      </c>
      <c r="W44" s="140">
        <f t="shared" si="11"/>
        <v>7.7152346275879496E-2</v>
      </c>
      <c r="X44" s="140">
        <f t="shared" si="11"/>
        <v>0.11011541101952876</v>
      </c>
      <c r="Y44" s="140">
        <f t="shared" si="11"/>
        <v>9.3856220432958062E-2</v>
      </c>
      <c r="Z44" s="140">
        <f t="shared" si="11"/>
        <v>3.2942508319007739E-2</v>
      </c>
      <c r="AA44" s="53">
        <f t="shared" si="11"/>
        <v>2.9220119279957563E-2</v>
      </c>
      <c r="AB44" s="53">
        <f t="shared" si="11"/>
        <v>3.1512194035714453E-2</v>
      </c>
      <c r="AC44" s="53">
        <f t="shared" si="11"/>
        <v>3.0209228336486663E-2</v>
      </c>
      <c r="AD44" s="53">
        <f t="shared" si="11"/>
        <v>3.2489743011400458E-2</v>
      </c>
      <c r="AE44" s="140">
        <f t="shared" si="11"/>
        <v>3.2300295816783002E-2</v>
      </c>
      <c r="AF44" s="140">
        <f t="shared" si="11"/>
        <v>3.9809935900549404E-2</v>
      </c>
      <c r="AG44" s="140">
        <f t="shared" si="11"/>
        <v>4.0859206708390237E-2</v>
      </c>
      <c r="AH44" s="140">
        <f t="shared" si="11"/>
        <v>3.5217387266549653E-2</v>
      </c>
      <c r="AI44" s="53">
        <f t="shared" si="11"/>
        <v>3.6518948103620115E-2</v>
      </c>
      <c r="AJ44" s="53">
        <f t="shared" si="11"/>
        <v>3.5819036991910587E-2</v>
      </c>
      <c r="AK44" s="53">
        <f t="shared" si="11"/>
        <v>4.911360067900037E-2</v>
      </c>
      <c r="AL44" s="53">
        <f t="shared" si="11"/>
        <v>4.0077013730297893E-2</v>
      </c>
      <c r="AM44" s="54">
        <f t="shared" si="11"/>
        <v>4.0660563509729276E-2</v>
      </c>
      <c r="AN44" s="54">
        <f t="shared" si="11"/>
        <v>4.38287792441183E-2</v>
      </c>
      <c r="AO44" s="54">
        <f t="shared" si="11"/>
        <v>4.8883871442972002E-2</v>
      </c>
      <c r="AP44" s="54">
        <f>AP36/AP39</f>
        <v>5.1314749258341043E-2</v>
      </c>
      <c r="AQ44" s="54">
        <f t="shared" ref="AQ44:CD44" si="12">AQ36/AQ39</f>
        <v>6.0862353939198172E-2</v>
      </c>
      <c r="AR44" s="54">
        <f t="shared" si="12"/>
        <v>4.6767375854553324E-2</v>
      </c>
      <c r="AS44" s="54">
        <f t="shared" si="12"/>
        <v>4.4480199138739678E-2</v>
      </c>
      <c r="AT44" s="54">
        <f t="shared" si="12"/>
        <v>5.9669790409009993E-2</v>
      </c>
      <c r="AU44" s="54">
        <f t="shared" si="12"/>
        <v>6.1263130393817478E-2</v>
      </c>
      <c r="AV44" s="54">
        <f t="shared" si="12"/>
        <v>5.8832903552859618E-2</v>
      </c>
      <c r="AW44" s="54">
        <f t="shared" si="12"/>
        <v>6.0458859769431848E-2</v>
      </c>
      <c r="AX44" s="54">
        <f t="shared" si="12"/>
        <v>5.7309100084356197E-2</v>
      </c>
      <c r="AY44" s="54">
        <f t="shared" si="12"/>
        <v>5.7711720232928511E-2</v>
      </c>
      <c r="AZ44" s="54">
        <f t="shared" si="12"/>
        <v>5.734419677106864E-2</v>
      </c>
      <c r="BA44" s="54">
        <f t="shared" si="12"/>
        <v>5.8387139174208513E-2</v>
      </c>
      <c r="BB44" s="54">
        <f t="shared" si="12"/>
        <v>5.3636884803770955E-2</v>
      </c>
      <c r="BC44" s="54">
        <f t="shared" si="12"/>
        <v>6.2139562990325178E-2</v>
      </c>
      <c r="BD44" s="54">
        <f t="shared" si="12"/>
        <v>5.1530364897573955E-2</v>
      </c>
      <c r="BE44" s="54">
        <f t="shared" si="12"/>
        <v>5.0621836224069343E-2</v>
      </c>
      <c r="BF44" s="54">
        <f t="shared" si="12"/>
        <v>6.0045338139857934E-2</v>
      </c>
      <c r="BG44" s="54">
        <f t="shared" si="12"/>
        <v>5.9312042701529677E-2</v>
      </c>
      <c r="BH44" s="54">
        <f t="shared" si="12"/>
        <v>6.0456855192563358E-2</v>
      </c>
      <c r="BI44" s="54">
        <f t="shared" si="12"/>
        <v>0.11389439294027774</v>
      </c>
      <c r="BJ44" s="54">
        <f t="shared" si="12"/>
        <v>0.11324064669020172</v>
      </c>
      <c r="BK44" s="54">
        <f t="shared" si="12"/>
        <v>4.0371878416751793E-2</v>
      </c>
      <c r="BL44" s="54">
        <f t="shared" si="12"/>
        <v>3.9352672720825176E-2</v>
      </c>
      <c r="BM44" s="54">
        <f t="shared" si="12"/>
        <v>3.9107916209118437E-2</v>
      </c>
      <c r="BN44" s="54">
        <f t="shared" si="12"/>
        <v>9.1975277910144163E-2</v>
      </c>
      <c r="BO44" s="54">
        <f t="shared" si="12"/>
        <v>8.8621680883724713E-2</v>
      </c>
      <c r="BP44" s="54">
        <f t="shared" si="12"/>
        <v>4.3272815357180902E-2</v>
      </c>
      <c r="BQ44" s="54">
        <f t="shared" si="12"/>
        <v>4.04543950775266E-2</v>
      </c>
      <c r="BR44" s="54">
        <f t="shared" si="12"/>
        <v>4.121705896488196E-2</v>
      </c>
      <c r="BS44" s="54">
        <f t="shared" si="12"/>
        <v>5.1260417082020816E-2</v>
      </c>
      <c r="BT44" s="54">
        <f t="shared" si="12"/>
        <v>5.9866444218170459E-2</v>
      </c>
      <c r="BU44" s="54">
        <f t="shared" si="12"/>
        <v>5.8233746291227802E-2</v>
      </c>
      <c r="BV44" s="54">
        <f t="shared" si="12"/>
        <v>5.3101679798396723E-2</v>
      </c>
      <c r="BW44" s="54">
        <f t="shared" si="12"/>
        <v>5.2550637745825128E-2</v>
      </c>
      <c r="BX44" s="54">
        <f t="shared" si="12"/>
        <v>4.7700180261557278E-2</v>
      </c>
      <c r="BY44" s="54">
        <f t="shared" si="12"/>
        <v>4.9260507662610496E-2</v>
      </c>
      <c r="BZ44" s="54">
        <f t="shared" si="12"/>
        <v>4.1315769035101445E-2</v>
      </c>
      <c r="CA44" s="54">
        <f t="shared" si="12"/>
        <v>4.4640032749669704E-2</v>
      </c>
      <c r="CB44" s="54">
        <f t="shared" si="12"/>
        <v>4.2434243570931438E-2</v>
      </c>
      <c r="CC44" s="54">
        <f t="shared" si="12"/>
        <v>4.2983077747411759E-2</v>
      </c>
      <c r="CD44" s="54">
        <f t="shared" si="12"/>
        <v>4.2187276854290544E-2</v>
      </c>
      <c r="CE44" s="141"/>
      <c r="CF44" s="141"/>
    </row>
    <row r="45" spans="1:84" ht="13" x14ac:dyDescent="0.3">
      <c r="A45" s="23"/>
      <c r="B45" s="132"/>
      <c r="C45" s="132"/>
      <c r="D45" s="132"/>
      <c r="E45" s="132"/>
      <c r="F45" s="132"/>
      <c r="G45" s="132"/>
      <c r="H45" s="133"/>
      <c r="I45" s="132"/>
      <c r="J45" s="132"/>
      <c r="K45" s="132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142"/>
      <c r="AP45" s="142"/>
      <c r="AQ45" s="142"/>
      <c r="AR45" s="142"/>
      <c r="AS45" s="142"/>
      <c r="AT45" s="142"/>
      <c r="AU45" s="115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137"/>
      <c r="CE45" s="141"/>
      <c r="CF45" s="141"/>
    </row>
    <row r="46" spans="1:84" ht="13" x14ac:dyDescent="0.3">
      <c r="A46" s="23"/>
      <c r="B46" s="132"/>
      <c r="C46" s="132"/>
      <c r="D46" s="132"/>
      <c r="E46" s="132"/>
      <c r="F46" s="132"/>
      <c r="G46" s="132"/>
      <c r="H46" s="133"/>
      <c r="I46" s="132"/>
      <c r="J46" s="132"/>
      <c r="K46" s="132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115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143"/>
      <c r="CA46" s="21"/>
      <c r="CB46" s="21"/>
      <c r="CC46" s="21"/>
      <c r="CD46" s="137">
        <v>0</v>
      </c>
      <c r="CE46" s="141"/>
      <c r="CF46" s="141"/>
    </row>
    <row r="47" spans="1:84" ht="13" x14ac:dyDescent="0.3">
      <c r="A47" s="23"/>
      <c r="B47" s="132"/>
      <c r="C47" s="132"/>
      <c r="D47" s="132"/>
      <c r="E47" s="132"/>
      <c r="F47" s="132"/>
      <c r="G47" s="132"/>
      <c r="H47" s="133"/>
      <c r="I47" s="132"/>
      <c r="J47" s="132"/>
      <c r="K47" s="132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144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143"/>
      <c r="CA47" s="21"/>
      <c r="CB47" s="21"/>
      <c r="CC47" s="21"/>
      <c r="CD47" s="137"/>
      <c r="CE47" s="141"/>
      <c r="CF47" s="141"/>
    </row>
    <row r="48" spans="1:84" ht="13" thickBot="1" x14ac:dyDescent="0.3">
      <c r="A48" s="23"/>
      <c r="B48" s="132"/>
      <c r="C48" s="132"/>
      <c r="D48" s="132"/>
      <c r="E48" s="132"/>
      <c r="F48" s="132"/>
      <c r="G48" s="132"/>
      <c r="H48" s="133"/>
      <c r="I48" s="132"/>
      <c r="J48" s="132"/>
      <c r="K48" s="132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115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114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143"/>
      <c r="CA48" s="21"/>
      <c r="CB48" s="21"/>
      <c r="CC48" s="21"/>
      <c r="CD48" s="134"/>
      <c r="CE48" s="145"/>
      <c r="CF48" s="145"/>
    </row>
  </sheetData>
  <mergeCells count="1">
    <mergeCell ref="A3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2"/>
  <sheetViews>
    <sheetView zoomScale="85" zoomScaleNormal="85" workbookViewId="0">
      <selection activeCell="Q28" sqref="Q28"/>
    </sheetView>
  </sheetViews>
  <sheetFormatPr baseColWidth="10" defaultRowHeight="12.5" x14ac:dyDescent="0.25"/>
  <sheetData>
    <row r="2" spans="2:22" x14ac:dyDescent="0.25">
      <c r="B2" s="20"/>
      <c r="C2" s="20"/>
      <c r="D2" s="20"/>
      <c r="E2" s="20"/>
      <c r="F2" s="20"/>
      <c r="G2" s="20"/>
      <c r="H2" s="20"/>
      <c r="I2" s="30" t="s">
        <v>43</v>
      </c>
      <c r="J2" s="78"/>
      <c r="K2" s="78"/>
      <c r="L2" s="78"/>
      <c r="M2" s="78"/>
      <c r="N2" s="78"/>
      <c r="O2" s="78"/>
      <c r="P2" s="15"/>
      <c r="Q2" s="63"/>
      <c r="R2" s="63"/>
      <c r="S2" s="63"/>
      <c r="T2" s="63"/>
      <c r="U2" s="224" t="s">
        <v>9</v>
      </c>
      <c r="V2" s="224" t="s">
        <v>10</v>
      </c>
    </row>
    <row r="3" spans="2:22" ht="13" thickBot="1" x14ac:dyDescent="0.3">
      <c r="B3" s="20"/>
      <c r="C3" s="20"/>
      <c r="D3" s="20"/>
      <c r="E3" s="20"/>
      <c r="F3" s="20"/>
      <c r="G3" s="20"/>
      <c r="H3" s="20"/>
      <c r="I3" s="66"/>
      <c r="J3" s="66">
        <v>2011</v>
      </c>
      <c r="K3" s="66">
        <v>2012</v>
      </c>
      <c r="L3" s="66">
        <v>2013</v>
      </c>
      <c r="M3" s="66">
        <v>2014</v>
      </c>
      <c r="N3" s="66">
        <v>2015</v>
      </c>
      <c r="O3" s="66">
        <v>2016</v>
      </c>
      <c r="P3" s="66">
        <v>2017</v>
      </c>
      <c r="Q3" s="66">
        <v>2018</v>
      </c>
      <c r="R3" s="66">
        <v>2019</v>
      </c>
      <c r="S3" s="66">
        <v>2020</v>
      </c>
      <c r="T3" s="66">
        <v>2021</v>
      </c>
      <c r="U3" s="224"/>
      <c r="V3" s="224"/>
    </row>
    <row r="4" spans="2:22" x14ac:dyDescent="0.25">
      <c r="B4" s="20"/>
      <c r="C4" s="20"/>
      <c r="D4" s="20"/>
      <c r="E4" s="20"/>
      <c r="F4" s="20"/>
      <c r="G4" s="20"/>
      <c r="H4" s="20"/>
      <c r="I4" s="65" t="s">
        <v>44</v>
      </c>
      <c r="J4" s="80">
        <v>52220</v>
      </c>
      <c r="K4" s="80">
        <v>53328</v>
      </c>
      <c r="L4" s="80">
        <v>57840</v>
      </c>
      <c r="M4" s="80">
        <v>53947</v>
      </c>
      <c r="N4" s="80">
        <v>60580</v>
      </c>
      <c r="O4" s="80">
        <v>73267</v>
      </c>
      <c r="P4" s="80">
        <v>75088</v>
      </c>
      <c r="Q4" s="80">
        <v>75784</v>
      </c>
      <c r="R4" s="80">
        <v>78628</v>
      </c>
      <c r="S4" s="80">
        <v>81303</v>
      </c>
      <c r="T4" s="80">
        <v>85151</v>
      </c>
      <c r="U4" s="81">
        <f>+T4/S4-1</f>
        <v>4.7329126846487934E-2</v>
      </c>
      <c r="V4" s="81">
        <f>+T4/P4-1</f>
        <v>0.13401608779032603</v>
      </c>
    </row>
    <row r="5" spans="2:22" x14ac:dyDescent="0.25">
      <c r="B5" s="20"/>
      <c r="C5" s="20"/>
      <c r="D5" s="20"/>
      <c r="E5" s="20"/>
      <c r="F5" s="20"/>
      <c r="G5" s="20"/>
      <c r="H5" s="20"/>
      <c r="I5" s="65" t="s">
        <v>13</v>
      </c>
      <c r="J5" s="80">
        <v>58669</v>
      </c>
      <c r="K5" s="80">
        <v>65214</v>
      </c>
      <c r="L5" s="80">
        <v>58566</v>
      </c>
      <c r="M5" s="80">
        <v>80991</v>
      </c>
      <c r="N5" s="80">
        <v>85589</v>
      </c>
      <c r="O5" s="80">
        <v>92192</v>
      </c>
      <c r="P5" s="80">
        <v>97605</v>
      </c>
      <c r="Q5" s="80">
        <v>98615</v>
      </c>
      <c r="R5" s="80">
        <v>102904</v>
      </c>
      <c r="S5" s="80">
        <v>110737</v>
      </c>
      <c r="T5" s="80">
        <v>119941</v>
      </c>
      <c r="U5" s="81">
        <f>+T5/S5-1</f>
        <v>8.3115851070554525E-2</v>
      </c>
      <c r="V5" s="81">
        <f>+T5/P5-1</f>
        <v>0.2288407356180524</v>
      </c>
    </row>
    <row r="6" spans="2:22" x14ac:dyDescent="0.25">
      <c r="B6" s="20"/>
      <c r="C6" s="20"/>
      <c r="D6" s="20"/>
      <c r="E6" s="20"/>
      <c r="F6" s="30"/>
      <c r="G6" s="30"/>
      <c r="H6" s="30"/>
      <c r="I6" s="76" t="s">
        <v>6</v>
      </c>
      <c r="J6" s="15"/>
      <c r="K6" s="15"/>
      <c r="L6" s="96"/>
      <c r="M6" s="96"/>
      <c r="N6" s="96"/>
      <c r="O6" s="85"/>
      <c r="P6" s="86"/>
      <c r="Q6" s="87"/>
      <c r="R6" s="87"/>
      <c r="S6" s="87"/>
      <c r="T6" s="87"/>
      <c r="U6" s="87"/>
      <c r="V6" s="87"/>
    </row>
    <row r="7" spans="2:22" x14ac:dyDescent="0.25">
      <c r="B7" s="20"/>
      <c r="C7" s="20"/>
      <c r="D7" s="20"/>
      <c r="E7" s="20"/>
      <c r="F7" s="20"/>
      <c r="G7" s="20"/>
      <c r="H7" s="20"/>
      <c r="I7" s="15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3"/>
      <c r="V7" s="83"/>
    </row>
    <row r="8" spans="2:22" x14ac:dyDescent="0.25">
      <c r="B8" s="20"/>
      <c r="C8" s="20"/>
      <c r="D8" s="20"/>
      <c r="E8" s="20"/>
      <c r="F8" s="20"/>
      <c r="G8" s="20"/>
      <c r="H8" s="20"/>
      <c r="I8" s="15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3"/>
      <c r="V8" s="83"/>
    </row>
    <row r="9" spans="2:22" ht="13" thickBot="1" x14ac:dyDescent="0.3">
      <c r="B9" s="20"/>
      <c r="C9" s="20"/>
      <c r="D9" s="20"/>
      <c r="E9" s="20"/>
      <c r="F9" s="20"/>
      <c r="G9" s="20"/>
      <c r="I9" s="84" t="s">
        <v>45</v>
      </c>
      <c r="J9" s="97"/>
      <c r="K9" s="98"/>
      <c r="L9" s="98"/>
      <c r="M9" s="98"/>
      <c r="N9" s="99"/>
      <c r="O9" s="99"/>
      <c r="P9" s="100"/>
      <c r="Q9" s="100"/>
      <c r="R9" s="100"/>
      <c r="S9" s="100"/>
      <c r="T9" s="100"/>
      <c r="V9" s="83"/>
    </row>
    <row r="10" spans="2:22" ht="13" thickBot="1" x14ac:dyDescent="0.3">
      <c r="B10" s="20"/>
      <c r="C10" s="20"/>
      <c r="D10" s="20"/>
      <c r="E10" s="20"/>
      <c r="F10" s="20"/>
      <c r="G10" s="20"/>
      <c r="I10" s="101" t="s">
        <v>46</v>
      </c>
      <c r="J10" s="102">
        <v>2011</v>
      </c>
      <c r="K10" s="102">
        <v>2012</v>
      </c>
      <c r="L10" s="102">
        <v>2013</v>
      </c>
      <c r="M10" s="102">
        <v>2014</v>
      </c>
      <c r="N10" s="102">
        <v>2015</v>
      </c>
      <c r="O10" s="102">
        <v>2016</v>
      </c>
      <c r="P10" s="102">
        <v>2017</v>
      </c>
      <c r="Q10" s="102">
        <v>2018</v>
      </c>
      <c r="R10" s="102">
        <v>2019</v>
      </c>
      <c r="S10" s="102">
        <v>2020</v>
      </c>
      <c r="T10" s="102">
        <v>2021</v>
      </c>
      <c r="V10" s="83"/>
    </row>
    <row r="11" spans="2:22" x14ac:dyDescent="0.25">
      <c r="B11" s="20"/>
      <c r="C11" s="20"/>
      <c r="D11" s="20"/>
      <c r="E11" s="20"/>
      <c r="F11" s="20"/>
      <c r="G11" s="20"/>
      <c r="I11" s="68" t="s">
        <v>47</v>
      </c>
      <c r="J11" s="257">
        <v>207055</v>
      </c>
      <c r="K11" s="257">
        <v>212645</v>
      </c>
      <c r="L11" s="257">
        <v>218386</v>
      </c>
      <c r="M11" s="257">
        <v>229113.07938000001</v>
      </c>
      <c r="N11" s="257">
        <v>237819.37639644003</v>
      </c>
      <c r="O11" s="257">
        <v>246856.51269950476</v>
      </c>
      <c r="P11" s="257">
        <v>256500</v>
      </c>
      <c r="Q11" s="257">
        <v>266247</v>
      </c>
      <c r="R11" s="257">
        <v>276364.386</v>
      </c>
      <c r="S11" s="257">
        <v>286866.23266799998</v>
      </c>
      <c r="T11" s="257">
        <v>297767.14950938401</v>
      </c>
      <c r="V11" s="83"/>
    </row>
    <row r="12" spans="2:22" ht="13" thickBot="1" x14ac:dyDescent="0.3">
      <c r="B12" s="20"/>
      <c r="C12" s="20"/>
      <c r="D12" s="20"/>
      <c r="E12" s="20"/>
      <c r="F12" s="20"/>
      <c r="G12" s="20"/>
      <c r="I12" s="103" t="s">
        <v>48</v>
      </c>
      <c r="J12" s="69">
        <v>111390</v>
      </c>
      <c r="K12" s="104">
        <v>119118</v>
      </c>
      <c r="L12" s="104">
        <v>117092</v>
      </c>
      <c r="M12" s="104">
        <v>135529</v>
      </c>
      <c r="N12" s="104">
        <v>146767</v>
      </c>
      <c r="O12" s="104">
        <v>165876</v>
      </c>
      <c r="P12" s="104">
        <v>172849</v>
      </c>
      <c r="Q12" s="104">
        <v>174505</v>
      </c>
      <c r="R12" s="104">
        <v>181601</v>
      </c>
      <c r="S12" s="104">
        <v>192108</v>
      </c>
      <c r="T12" s="104">
        <v>205163</v>
      </c>
      <c r="V12" s="83"/>
    </row>
    <row r="13" spans="2:22" ht="13" thickBot="1" x14ac:dyDescent="0.3">
      <c r="B13" s="20"/>
      <c r="C13" s="20"/>
      <c r="D13" s="20"/>
      <c r="E13" s="20"/>
      <c r="F13" s="20"/>
      <c r="G13" s="20"/>
      <c r="I13" s="105" t="s">
        <v>49</v>
      </c>
      <c r="J13" s="201">
        <v>0.53797300234237277</v>
      </c>
      <c r="K13" s="201">
        <v>0.56017305838369114</v>
      </c>
      <c r="L13" s="201">
        <v>0.53616990100097994</v>
      </c>
      <c r="M13" s="201">
        <v>0.59153759517681537</v>
      </c>
      <c r="N13" s="201">
        <v>0.61713642607212293</v>
      </c>
      <c r="O13" s="201">
        <v>0.6719531041983029</v>
      </c>
      <c r="P13" s="201">
        <v>0.67387524366471729</v>
      </c>
      <c r="Q13" s="201">
        <v>0.65542522544854964</v>
      </c>
      <c r="R13" s="201">
        <v>0.6571070991759409</v>
      </c>
      <c r="S13" s="201">
        <v>0.66967798270747714</v>
      </c>
      <c r="T13" s="201">
        <v>0.68900481580334427</v>
      </c>
      <c r="V13" s="83"/>
    </row>
    <row r="14" spans="2:22" x14ac:dyDescent="0.25">
      <c r="B14" s="20"/>
      <c r="C14" s="20"/>
      <c r="D14" s="20"/>
      <c r="E14" s="20"/>
      <c r="F14" s="20"/>
      <c r="G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V14" s="83"/>
    </row>
    <row r="15" spans="2:22" x14ac:dyDescent="0.25">
      <c r="B15" s="20"/>
      <c r="C15" s="20"/>
      <c r="D15" s="20"/>
      <c r="E15" s="20"/>
      <c r="F15" s="20"/>
      <c r="G15" s="20"/>
      <c r="V15" s="83"/>
    </row>
    <row r="16" spans="2:22" x14ac:dyDescent="0.25">
      <c r="B16" s="20"/>
      <c r="C16" s="20"/>
      <c r="D16" s="20"/>
      <c r="E16" s="20"/>
      <c r="F16" s="20"/>
      <c r="G16" s="20"/>
      <c r="V16" s="81"/>
    </row>
    <row r="17" spans="2:22" x14ac:dyDescent="0.25">
      <c r="B17" s="20"/>
      <c r="C17" s="20"/>
      <c r="D17" s="20"/>
      <c r="E17" s="20"/>
      <c r="F17" s="20"/>
      <c r="G17" s="20"/>
      <c r="H17" s="20"/>
      <c r="I17" s="65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1"/>
      <c r="V17" s="81"/>
    </row>
    <row r="18" spans="2:22" x14ac:dyDescent="0.25">
      <c r="B18" s="20"/>
      <c r="C18" s="20"/>
      <c r="D18" s="20"/>
      <c r="E18" s="20"/>
      <c r="F18" s="20"/>
      <c r="G18" s="20"/>
      <c r="H18" s="20"/>
      <c r="I18" s="65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1"/>
      <c r="V18" s="81"/>
    </row>
    <row r="19" spans="2:22" x14ac:dyDescent="0.25">
      <c r="B19" s="20"/>
      <c r="C19" s="20"/>
      <c r="D19" s="20"/>
      <c r="E19" s="20"/>
      <c r="F19" s="20"/>
      <c r="G19" s="20"/>
      <c r="H19" s="20"/>
      <c r="I19" s="88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70"/>
      <c r="V19" s="70"/>
    </row>
    <row r="20" spans="2:22" x14ac:dyDescent="0.25">
      <c r="B20" s="20"/>
      <c r="C20" s="20"/>
      <c r="D20" s="20"/>
      <c r="E20" s="20"/>
      <c r="F20" s="20"/>
      <c r="G20" s="20"/>
      <c r="H20" s="20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</row>
    <row r="21" spans="2:22" x14ac:dyDescent="0.25">
      <c r="B21" s="16" t="s">
        <v>54</v>
      </c>
      <c r="C21" s="20"/>
      <c r="D21" s="20"/>
      <c r="E21" s="20"/>
      <c r="F21" s="20"/>
      <c r="G21" s="20"/>
      <c r="H21" s="20"/>
    </row>
    <row r="22" spans="2:22" x14ac:dyDescent="0.25">
      <c r="B22" s="20"/>
      <c r="C22" s="20"/>
      <c r="D22" s="20"/>
      <c r="E22" s="20"/>
      <c r="F22" s="20"/>
      <c r="G22" s="20"/>
      <c r="H22" s="20"/>
      <c r="I22" s="76"/>
      <c r="J22" s="15"/>
      <c r="K22" s="15"/>
      <c r="L22" s="15"/>
      <c r="M22" s="15"/>
      <c r="N22" s="15"/>
      <c r="O22" s="96"/>
      <c r="P22" s="96"/>
      <c r="Q22" s="96"/>
      <c r="R22" s="96"/>
      <c r="S22" s="96"/>
      <c r="T22" s="87"/>
    </row>
  </sheetData>
  <mergeCells count="2">
    <mergeCell ref="U2:U3"/>
    <mergeCell ref="V2:V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2"/>
  <sheetViews>
    <sheetView zoomScaleNormal="100" workbookViewId="0">
      <selection activeCell="K13" sqref="K13"/>
    </sheetView>
  </sheetViews>
  <sheetFormatPr baseColWidth="10" defaultRowHeight="12.5" x14ac:dyDescent="0.25"/>
  <sheetData>
    <row r="2" spans="1:19" x14ac:dyDescent="0.25">
      <c r="A2" s="20"/>
      <c r="B2" s="20"/>
      <c r="C2" s="20"/>
      <c r="D2" s="20"/>
      <c r="E2" s="20"/>
      <c r="F2" s="20"/>
    </row>
    <row r="3" spans="1:19" x14ac:dyDescent="0.25">
      <c r="A3" s="20"/>
      <c r="B3" s="20"/>
      <c r="C3" s="20"/>
      <c r="D3" s="16"/>
      <c r="E3" s="16"/>
      <c r="F3" s="16"/>
    </row>
    <row r="4" spans="1:19" x14ac:dyDescent="0.25">
      <c r="A4" s="20"/>
      <c r="B4" s="20"/>
      <c r="C4" s="20"/>
      <c r="D4" s="16"/>
      <c r="E4" s="16"/>
      <c r="F4" s="16"/>
      <c r="G4" s="12" t="s">
        <v>7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22"/>
      <c r="S4" s="22"/>
    </row>
    <row r="5" spans="1:19" x14ac:dyDescent="0.25">
      <c r="A5" s="20"/>
      <c r="B5" s="20"/>
      <c r="C5" s="20"/>
      <c r="D5" s="16"/>
      <c r="E5" s="16"/>
      <c r="F5" s="16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 ht="13" thickBot="1" x14ac:dyDescent="0.3">
      <c r="D6" s="16"/>
      <c r="E6" s="16"/>
      <c r="F6" s="16"/>
      <c r="G6" s="26"/>
      <c r="H6" s="26"/>
      <c r="I6" s="26">
        <v>2011</v>
      </c>
      <c r="J6" s="26">
        <v>2012</v>
      </c>
      <c r="K6" s="26">
        <v>2013</v>
      </c>
      <c r="L6" s="26">
        <v>2014</v>
      </c>
      <c r="M6" s="26">
        <v>2015</v>
      </c>
      <c r="N6" s="26">
        <v>2016</v>
      </c>
      <c r="O6" s="26">
        <v>2017</v>
      </c>
      <c r="P6" s="26">
        <v>2018</v>
      </c>
      <c r="Q6" s="26">
        <v>2019</v>
      </c>
      <c r="R6" s="26">
        <v>2020</v>
      </c>
      <c r="S6" s="26">
        <v>2021</v>
      </c>
    </row>
    <row r="7" spans="1:19" x14ac:dyDescent="0.25">
      <c r="D7" s="16"/>
      <c r="E7" s="16"/>
      <c r="F7" s="16"/>
      <c r="G7" s="14" t="s">
        <v>4</v>
      </c>
      <c r="H7" s="27" t="s">
        <v>0</v>
      </c>
      <c r="I7" s="17">
        <v>472.98033500000003</v>
      </c>
      <c r="J7" s="17">
        <v>503.78372999999999</v>
      </c>
      <c r="K7" s="17">
        <v>545.9</v>
      </c>
      <c r="L7" s="17">
        <v>609.79999999999995</v>
      </c>
      <c r="M7" s="17">
        <f>675978705/1000000</f>
        <v>675.97870499999999</v>
      </c>
      <c r="N7" s="17">
        <f>727043645/1000000</f>
        <v>727.04364499999997</v>
      </c>
      <c r="O7" s="17">
        <f>773629840/1000000</f>
        <v>773.62983999999994</v>
      </c>
      <c r="P7" s="17">
        <f>753941680/1000000</f>
        <v>753.94168000000002</v>
      </c>
      <c r="Q7" s="17">
        <v>790.7</v>
      </c>
      <c r="R7" s="17">
        <v>848.7</v>
      </c>
      <c r="S7" s="17">
        <v>906.25748499999997</v>
      </c>
    </row>
    <row r="8" spans="1:19" ht="20" x14ac:dyDescent="0.25">
      <c r="D8" s="16"/>
      <c r="E8" s="16"/>
      <c r="F8" s="16"/>
      <c r="G8" s="28" t="s">
        <v>5</v>
      </c>
      <c r="H8" s="28" t="s">
        <v>1</v>
      </c>
      <c r="I8" s="29">
        <v>385.18698999999998</v>
      </c>
      <c r="J8" s="29">
        <v>402.99759499999999</v>
      </c>
      <c r="K8" s="29">
        <v>438.4</v>
      </c>
      <c r="L8" s="29">
        <v>495.4</v>
      </c>
      <c r="M8" s="29">
        <f>547105095/1000000</f>
        <v>547.10509500000001</v>
      </c>
      <c r="N8" s="29">
        <f>572986495/1000000</f>
        <v>572.98649499999999</v>
      </c>
      <c r="O8" s="29">
        <f>611389475/1000000</f>
        <v>611.38947499999995</v>
      </c>
      <c r="P8" s="29">
        <f>569740745/1000000</f>
        <v>569.74074499999995</v>
      </c>
      <c r="Q8" s="29">
        <v>609.4</v>
      </c>
      <c r="R8" s="29">
        <v>666.5</v>
      </c>
      <c r="S8" s="29">
        <v>825.81815500000005</v>
      </c>
    </row>
    <row r="9" spans="1:19" x14ac:dyDescent="0.25">
      <c r="A9" s="20"/>
      <c r="B9" s="20"/>
      <c r="C9" s="20"/>
      <c r="D9" s="16"/>
      <c r="E9" s="16"/>
      <c r="F9" s="16"/>
      <c r="G9" s="20"/>
      <c r="H9" s="20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19" x14ac:dyDescent="0.25">
      <c r="A10" s="20"/>
      <c r="B10" s="20"/>
      <c r="C10" s="20"/>
      <c r="D10" s="16"/>
      <c r="E10" s="16"/>
      <c r="F10" s="16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</row>
    <row r="11" spans="1:19" x14ac:dyDescent="0.25">
      <c r="A11" s="20"/>
      <c r="B11" s="20"/>
      <c r="C11" s="20"/>
      <c r="D11" s="16"/>
      <c r="E11" s="16"/>
      <c r="F11" s="16"/>
    </row>
    <row r="12" spans="1:19" x14ac:dyDescent="0.25">
      <c r="A12" s="20"/>
      <c r="B12" s="20"/>
      <c r="C12" s="20"/>
      <c r="D12" s="16"/>
      <c r="E12" s="16"/>
      <c r="F12" s="16"/>
    </row>
    <row r="13" spans="1:19" x14ac:dyDescent="0.25">
      <c r="A13" s="20"/>
      <c r="B13" s="20"/>
      <c r="C13" s="20"/>
      <c r="D13" s="16"/>
      <c r="E13" s="16"/>
      <c r="F13" s="16"/>
    </row>
    <row r="14" spans="1:19" x14ac:dyDescent="0.25">
      <c r="A14" s="20"/>
      <c r="B14" s="20"/>
      <c r="C14" s="20"/>
      <c r="D14" s="16"/>
      <c r="E14" s="16"/>
      <c r="F14" s="16"/>
    </row>
    <row r="15" spans="1:19" x14ac:dyDescent="0.25">
      <c r="A15" s="20"/>
      <c r="B15" s="20"/>
      <c r="C15" s="20"/>
      <c r="D15" s="16"/>
      <c r="E15" s="16"/>
      <c r="F15" s="16"/>
    </row>
    <row r="16" spans="1:19" x14ac:dyDescent="0.25">
      <c r="A16" s="20"/>
      <c r="B16" s="20"/>
      <c r="C16" s="20"/>
      <c r="D16" s="16"/>
      <c r="E16" s="16"/>
      <c r="F16" s="16"/>
    </row>
    <row r="17" spans="1:6" x14ac:dyDescent="0.25">
      <c r="A17" s="20"/>
      <c r="B17" s="20"/>
      <c r="C17" s="20"/>
      <c r="D17" s="16"/>
      <c r="E17" s="16"/>
      <c r="F17" s="16"/>
    </row>
    <row r="18" spans="1:6" x14ac:dyDescent="0.25">
      <c r="A18" s="20"/>
      <c r="B18" s="20"/>
      <c r="C18" s="20"/>
      <c r="D18" s="20"/>
      <c r="E18" s="20"/>
      <c r="F18" s="20"/>
    </row>
    <row r="19" spans="1:6" x14ac:dyDescent="0.25">
      <c r="A19" s="20"/>
      <c r="B19" s="20"/>
      <c r="C19" s="20"/>
      <c r="D19" s="20"/>
      <c r="E19" s="20"/>
      <c r="F19" s="20"/>
    </row>
    <row r="20" spans="1:6" x14ac:dyDescent="0.25">
      <c r="A20" s="20"/>
      <c r="B20" s="20"/>
      <c r="C20" s="20"/>
      <c r="D20" s="20"/>
      <c r="E20" s="20"/>
      <c r="F20" s="20"/>
    </row>
    <row r="21" spans="1:6" x14ac:dyDescent="0.25">
      <c r="A21" s="20"/>
      <c r="B21" s="20"/>
      <c r="C21" s="20"/>
      <c r="D21" s="20"/>
      <c r="E21" s="20"/>
      <c r="F21" s="20"/>
    </row>
    <row r="22" spans="1:6" x14ac:dyDescent="0.25">
      <c r="A22" s="16" t="s">
        <v>56</v>
      </c>
      <c r="B22" s="20"/>
      <c r="C22" s="20"/>
      <c r="D22" s="20"/>
      <c r="E22" s="20"/>
      <c r="F22" s="2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7"/>
  <sheetViews>
    <sheetView zoomScaleNormal="100" workbookViewId="0">
      <selection activeCell="H8" sqref="H8"/>
    </sheetView>
  </sheetViews>
  <sheetFormatPr baseColWidth="10" defaultRowHeight="12.5" x14ac:dyDescent="0.25"/>
  <sheetData>
    <row r="2" spans="1:19" x14ac:dyDescent="0.25">
      <c r="A2" s="20"/>
      <c r="B2" s="20"/>
      <c r="C2" s="20"/>
      <c r="D2" s="20"/>
      <c r="E2" s="20"/>
    </row>
    <row r="3" spans="1:19" x14ac:dyDescent="0.25">
      <c r="A3" s="20"/>
      <c r="B3" s="20"/>
      <c r="C3" s="20"/>
      <c r="D3" s="20"/>
      <c r="E3" s="20"/>
    </row>
    <row r="4" spans="1:19" x14ac:dyDescent="0.25">
      <c r="A4" s="20"/>
      <c r="B4" s="20"/>
      <c r="C4" s="20"/>
      <c r="D4" s="20"/>
      <c r="E4" s="20"/>
    </row>
    <row r="5" spans="1:19" x14ac:dyDescent="0.25">
      <c r="A5" s="20"/>
      <c r="B5" s="20"/>
      <c r="C5" s="20"/>
      <c r="D5" s="20"/>
      <c r="E5" s="20"/>
      <c r="G5" s="12" t="s">
        <v>7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22"/>
      <c r="S5" s="22"/>
    </row>
    <row r="6" spans="1:19" x14ac:dyDescent="0.25">
      <c r="A6" s="30"/>
      <c r="B6" s="20"/>
      <c r="C6" s="20"/>
      <c r="D6" s="20"/>
      <c r="E6" s="20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13" thickBot="1" x14ac:dyDescent="0.3">
      <c r="A7" s="20"/>
      <c r="B7" s="20"/>
      <c r="C7" s="20"/>
      <c r="D7" s="20"/>
      <c r="E7" s="20"/>
      <c r="G7" s="26"/>
      <c r="H7" s="26"/>
      <c r="I7" s="26">
        <v>2011</v>
      </c>
      <c r="J7" s="26">
        <v>2012</v>
      </c>
      <c r="K7" s="26">
        <v>2013</v>
      </c>
      <c r="L7" s="26">
        <v>2014</v>
      </c>
      <c r="M7" s="26">
        <v>2015</v>
      </c>
      <c r="N7" s="26">
        <v>2016</v>
      </c>
      <c r="O7" s="26">
        <v>2017</v>
      </c>
      <c r="P7" s="26">
        <v>2018</v>
      </c>
      <c r="Q7" s="26">
        <v>2019</v>
      </c>
      <c r="R7" s="26">
        <v>2020</v>
      </c>
      <c r="S7" s="26">
        <v>2021</v>
      </c>
    </row>
    <row r="8" spans="1:19" x14ac:dyDescent="0.25">
      <c r="A8" s="20"/>
      <c r="B8" s="20"/>
      <c r="C8" s="20"/>
      <c r="D8" s="20"/>
      <c r="E8" s="20"/>
      <c r="G8" s="20"/>
      <c r="H8" s="20" t="s">
        <v>8</v>
      </c>
      <c r="I8" s="29">
        <f t="shared" ref="I8:S8" si="0">I6-I7</f>
        <v>-2011</v>
      </c>
      <c r="J8" s="29">
        <f t="shared" si="0"/>
        <v>-2012</v>
      </c>
      <c r="K8" s="29">
        <f t="shared" si="0"/>
        <v>-2013</v>
      </c>
      <c r="L8" s="29">
        <f t="shared" si="0"/>
        <v>-2014</v>
      </c>
      <c r="M8" s="29">
        <f t="shared" si="0"/>
        <v>-2015</v>
      </c>
      <c r="N8" s="29">
        <f t="shared" si="0"/>
        <v>-2016</v>
      </c>
      <c r="O8" s="29">
        <f t="shared" si="0"/>
        <v>-2017</v>
      </c>
      <c r="P8" s="29">
        <f t="shared" si="0"/>
        <v>-2018</v>
      </c>
      <c r="Q8" s="29">
        <f t="shared" si="0"/>
        <v>-2019</v>
      </c>
      <c r="R8" s="29">
        <f t="shared" si="0"/>
        <v>-2020</v>
      </c>
      <c r="S8" s="29">
        <f t="shared" si="0"/>
        <v>-2021</v>
      </c>
    </row>
    <row r="9" spans="1:19" x14ac:dyDescent="0.25">
      <c r="A9" s="20"/>
      <c r="B9" s="20"/>
      <c r="C9" s="20"/>
      <c r="D9" s="20"/>
      <c r="E9" s="20"/>
      <c r="H9" t="s">
        <v>55</v>
      </c>
      <c r="I9" s="29">
        <v>502.857035</v>
      </c>
      <c r="J9" s="29">
        <v>603.64317000000005</v>
      </c>
      <c r="K9" s="29">
        <v>714.626125</v>
      </c>
      <c r="L9" s="29">
        <v>829.02949999999998</v>
      </c>
      <c r="M9" s="29">
        <v>957.90310999999997</v>
      </c>
      <c r="N9" s="29">
        <v>1111.9602600000001</v>
      </c>
      <c r="O9" s="29">
        <v>1274.2006249999999</v>
      </c>
      <c r="P9" s="29">
        <v>1458.40156</v>
      </c>
      <c r="Q9" s="29">
        <v>1639.6682800000001</v>
      </c>
      <c r="R9" s="29">
        <v>1821.8931399999999</v>
      </c>
      <c r="S9" s="29">
        <v>1902.3324700000001</v>
      </c>
    </row>
    <row r="10" spans="1:19" x14ac:dyDescent="0.25">
      <c r="A10" s="20"/>
      <c r="B10" s="20"/>
      <c r="C10" s="20"/>
      <c r="D10" s="20"/>
      <c r="E10" s="20"/>
    </row>
    <row r="11" spans="1:19" x14ac:dyDescent="0.25">
      <c r="A11" s="20"/>
      <c r="B11" s="20"/>
      <c r="C11" s="20"/>
      <c r="D11" s="20"/>
      <c r="E11" s="20"/>
    </row>
    <row r="12" spans="1:19" x14ac:dyDescent="0.25">
      <c r="A12" s="20"/>
      <c r="B12" s="20"/>
      <c r="C12" s="20"/>
      <c r="D12" s="20"/>
      <c r="E12" s="16"/>
    </row>
    <row r="13" spans="1:19" x14ac:dyDescent="0.25">
      <c r="A13" s="20"/>
      <c r="B13" s="20"/>
      <c r="C13" s="20"/>
      <c r="D13" s="20"/>
      <c r="E13" s="20"/>
    </row>
    <row r="14" spans="1:19" x14ac:dyDescent="0.25">
      <c r="A14" s="20"/>
      <c r="B14" s="20"/>
      <c r="C14" s="20"/>
      <c r="D14" s="20"/>
      <c r="E14" s="20"/>
    </row>
    <row r="15" spans="1:19" x14ac:dyDescent="0.25">
      <c r="A15" s="20"/>
      <c r="B15" s="20"/>
      <c r="C15" s="20"/>
      <c r="D15" s="20"/>
      <c r="E15" s="20"/>
    </row>
    <row r="16" spans="1:19" x14ac:dyDescent="0.25">
      <c r="A16" s="20"/>
      <c r="B16" s="20"/>
      <c r="C16" s="20"/>
      <c r="D16" s="20"/>
      <c r="E16" s="20"/>
    </row>
    <row r="17" spans="1:5" x14ac:dyDescent="0.25">
      <c r="A17" s="16" t="s">
        <v>56</v>
      </c>
      <c r="B17" s="20"/>
      <c r="C17" s="20"/>
      <c r="D17" s="20"/>
      <c r="E17" s="2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2"/>
  <sheetViews>
    <sheetView zoomScale="115" zoomScaleNormal="115" workbookViewId="0">
      <selection activeCell="C24" sqref="C24"/>
    </sheetView>
  </sheetViews>
  <sheetFormatPr baseColWidth="10" defaultRowHeight="12.5" x14ac:dyDescent="0.25"/>
  <sheetData>
    <row r="2" spans="1:21" x14ac:dyDescent="0.25">
      <c r="A2" s="20"/>
      <c r="B2" s="20"/>
      <c r="C2" s="20"/>
      <c r="D2" s="20"/>
      <c r="F2" s="88" t="s">
        <v>50</v>
      </c>
      <c r="G2" s="19"/>
      <c r="H2" s="19"/>
      <c r="I2" s="19"/>
      <c r="J2" s="19"/>
      <c r="K2" s="19"/>
      <c r="L2" s="19"/>
      <c r="M2" s="19"/>
      <c r="N2" s="19"/>
      <c r="O2" s="79"/>
      <c r="P2" s="79"/>
      <c r="Q2" s="63"/>
      <c r="R2" s="19"/>
      <c r="S2" s="19"/>
      <c r="T2" s="22"/>
      <c r="U2" s="22"/>
    </row>
    <row r="3" spans="1:21" ht="20.5" thickBot="1" x14ac:dyDescent="0.3">
      <c r="A3" s="20"/>
      <c r="B3" s="20"/>
      <c r="C3" s="20"/>
      <c r="D3" s="20"/>
      <c r="F3" s="89"/>
      <c r="G3" s="66"/>
      <c r="H3" s="66"/>
      <c r="I3" s="66">
        <v>2011</v>
      </c>
      <c r="J3" s="66">
        <v>2012</v>
      </c>
      <c r="K3" s="66">
        <v>2013</v>
      </c>
      <c r="L3" s="66">
        <v>2014</v>
      </c>
      <c r="M3" s="66">
        <v>2015</v>
      </c>
      <c r="N3" s="66">
        <v>2016</v>
      </c>
      <c r="O3" s="66">
        <v>2017</v>
      </c>
      <c r="P3" s="66">
        <v>2018</v>
      </c>
      <c r="Q3" s="66">
        <v>2019</v>
      </c>
      <c r="R3" s="66">
        <v>2020</v>
      </c>
      <c r="S3" s="66">
        <v>2021</v>
      </c>
      <c r="T3" s="67" t="s">
        <v>9</v>
      </c>
      <c r="U3" s="67" t="s">
        <v>10</v>
      </c>
    </row>
    <row r="4" spans="1:21" x14ac:dyDescent="0.25">
      <c r="A4" s="20"/>
      <c r="B4" s="20"/>
      <c r="C4" s="20"/>
      <c r="D4" s="20"/>
      <c r="F4" s="68" t="s">
        <v>51</v>
      </c>
      <c r="G4" s="90"/>
      <c r="H4" s="90"/>
      <c r="I4" s="91">
        <v>56.231999999999999</v>
      </c>
      <c r="J4" s="91">
        <f>59.645+14.2</f>
        <v>73.844999999999999</v>
      </c>
      <c r="K4" s="91">
        <v>85</v>
      </c>
      <c r="L4" s="91">
        <v>93</v>
      </c>
      <c r="M4" s="91">
        <f>SUM(M5:M6)</f>
        <v>97.9</v>
      </c>
      <c r="N4" s="91">
        <f>SUM(N5:N6)</f>
        <v>102.6</v>
      </c>
      <c r="O4" s="91">
        <f>SUM(O5:O6)</f>
        <v>97.6</v>
      </c>
      <c r="P4" s="91">
        <f>SUM(P5:P6)</f>
        <v>109</v>
      </c>
      <c r="Q4" s="91">
        <v>128.50300000000001</v>
      </c>
      <c r="R4" s="91">
        <v>132.76</v>
      </c>
      <c r="S4" s="91">
        <v>147.21699999999998</v>
      </c>
      <c r="T4" s="70">
        <f>S4/R4-1</f>
        <v>0.10889575173244959</v>
      </c>
      <c r="U4" s="70">
        <f>S4/O4-1</f>
        <v>0.50837090163934429</v>
      </c>
    </row>
    <row r="5" spans="1:21" x14ac:dyDescent="0.25">
      <c r="A5" s="20"/>
      <c r="B5" s="20"/>
      <c r="C5" s="20"/>
      <c r="D5" s="20"/>
      <c r="F5" s="92" t="s">
        <v>52</v>
      </c>
      <c r="G5" s="90"/>
      <c r="H5" s="90"/>
      <c r="I5" s="93">
        <v>17.349</v>
      </c>
      <c r="J5" s="93">
        <f>19.971+14.2</f>
        <v>34.170999999999999</v>
      </c>
      <c r="K5" s="93">
        <v>40.1</v>
      </c>
      <c r="L5" s="93">
        <v>45</v>
      </c>
      <c r="M5" s="93">
        <v>48</v>
      </c>
      <c r="N5" s="93">
        <v>52.6</v>
      </c>
      <c r="O5" s="93">
        <v>42.8</v>
      </c>
      <c r="P5" s="93">
        <v>54.1</v>
      </c>
      <c r="Q5" s="93">
        <v>73.013000000000005</v>
      </c>
      <c r="R5" s="93">
        <v>69.87</v>
      </c>
      <c r="S5" s="93">
        <v>64.774000000000001</v>
      </c>
      <c r="T5" s="73">
        <f>S5/R5-1</f>
        <v>-7.2935451552883945E-2</v>
      </c>
      <c r="U5" s="73">
        <f>S5/O5-1</f>
        <v>0.51341121495327124</v>
      </c>
    </row>
    <row r="6" spans="1:21" ht="13" thickBot="1" x14ac:dyDescent="0.3">
      <c r="A6" s="20"/>
      <c r="B6" s="20"/>
      <c r="C6" s="20"/>
      <c r="D6" s="20"/>
      <c r="F6" s="94" t="s">
        <v>53</v>
      </c>
      <c r="G6" s="74"/>
      <c r="H6" s="74"/>
      <c r="I6" s="95">
        <v>38.883000000000003</v>
      </c>
      <c r="J6" s="95">
        <v>39.673999999999999</v>
      </c>
      <c r="K6" s="95">
        <v>44.9</v>
      </c>
      <c r="L6" s="95">
        <v>48</v>
      </c>
      <c r="M6" s="95">
        <v>49.9</v>
      </c>
      <c r="N6" s="95">
        <v>50</v>
      </c>
      <c r="O6" s="95">
        <v>54.8</v>
      </c>
      <c r="P6" s="95">
        <v>54.9</v>
      </c>
      <c r="Q6" s="95">
        <v>55.49</v>
      </c>
      <c r="R6" s="95">
        <v>62.89</v>
      </c>
      <c r="S6" s="95">
        <v>82.442999999999998</v>
      </c>
      <c r="T6" s="75">
        <f>S6/R6-1</f>
        <v>0.31090793448878995</v>
      </c>
      <c r="U6" s="75">
        <f>S6/O6-1</f>
        <v>0.50443430656934307</v>
      </c>
    </row>
    <row r="7" spans="1:21" x14ac:dyDescent="0.25">
      <c r="A7" s="20"/>
      <c r="B7" s="20"/>
      <c r="C7" s="20"/>
      <c r="D7" s="20"/>
      <c r="F7" s="71" t="s">
        <v>57</v>
      </c>
      <c r="G7" s="111"/>
      <c r="H7" s="111"/>
      <c r="I7" s="112">
        <f>(I4*1000)/'Figure 2'!J11</f>
        <v>0.2715800149718674</v>
      </c>
      <c r="J7" s="112">
        <f>(J4*1000)/'Figure 2'!K11</f>
        <v>0.34726892238237439</v>
      </c>
      <c r="K7" s="112">
        <f>(K4*1000)/'Figure 2'!L11</f>
        <v>0.38921908913575048</v>
      </c>
      <c r="L7" s="112">
        <f>(L4*1000)/'Figure 2'!M11</f>
        <v>0.40591309868326209</v>
      </c>
      <c r="M7" s="112">
        <f>(M4*1000)/'Figure 2'!N11</f>
        <v>0.41165695362350418</v>
      </c>
      <c r="N7" s="112">
        <f>(N4*1000)/'Figure 2'!O11</f>
        <v>0.41562606097775373</v>
      </c>
      <c r="O7" s="112">
        <f>(O4*1000)/'Figure 2'!P11</f>
        <v>0.38050682261208579</v>
      </c>
      <c r="P7" s="112">
        <f>(P4*1000)/'Figure 2'!Q11</f>
        <v>0.40939428425484609</v>
      </c>
      <c r="Q7" s="112">
        <f>(Q4*1000)/'Figure 2'!R11</f>
        <v>0.46497669927701907</v>
      </c>
      <c r="R7" s="112">
        <f>(R4*1000)/'Figure 2'!S11</f>
        <v>0.46279410011162814</v>
      </c>
      <c r="S7" s="112">
        <f>(S4*1000)/'Figure 2'!T11</f>
        <v>0.49440309396977483</v>
      </c>
      <c r="T7" s="106"/>
      <c r="U7" s="106"/>
    </row>
    <row r="8" spans="1:21" x14ac:dyDescent="0.25">
      <c r="A8" s="20"/>
      <c r="B8" s="20"/>
      <c r="C8" s="20"/>
      <c r="D8" s="20"/>
      <c r="F8" s="76" t="s">
        <v>6</v>
      </c>
      <c r="T8" s="107"/>
      <c r="U8" s="77"/>
    </row>
    <row r="9" spans="1:21" x14ac:dyDescent="0.25">
      <c r="A9" s="20"/>
      <c r="B9" s="20"/>
      <c r="C9" s="20"/>
      <c r="D9" s="20"/>
      <c r="F9" s="71"/>
      <c r="G9" s="108"/>
      <c r="H9" s="109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20"/>
      <c r="U9" s="63"/>
    </row>
    <row r="10" spans="1:21" x14ac:dyDescent="0.25">
      <c r="A10" s="20"/>
      <c r="B10" s="20"/>
      <c r="C10" s="20"/>
      <c r="D10" s="20"/>
      <c r="F10" s="258"/>
      <c r="G10" s="261"/>
      <c r="H10" s="261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60"/>
      <c r="U10" s="63"/>
    </row>
    <row r="11" spans="1:21" x14ac:dyDescent="0.25">
      <c r="A11" s="20"/>
      <c r="B11" s="20"/>
      <c r="C11" s="20"/>
      <c r="D11" s="20"/>
      <c r="T11" s="20"/>
      <c r="U11" s="63"/>
    </row>
    <row r="12" spans="1:21" x14ac:dyDescent="0.25">
      <c r="A12" s="20"/>
      <c r="B12" s="20"/>
      <c r="C12" s="20"/>
      <c r="D12" s="20"/>
    </row>
    <row r="13" spans="1:21" x14ac:dyDescent="0.25">
      <c r="A13" s="20"/>
      <c r="B13" s="20"/>
      <c r="C13" s="20"/>
      <c r="D13" s="20"/>
      <c r="F13" s="202"/>
    </row>
    <row r="14" spans="1:21" x14ac:dyDescent="0.25">
      <c r="A14" s="20"/>
      <c r="B14" s="20"/>
      <c r="C14" s="20"/>
      <c r="D14" s="20"/>
    </row>
    <row r="15" spans="1:21" x14ac:dyDescent="0.25">
      <c r="A15" s="20"/>
      <c r="B15" s="20"/>
      <c r="C15" s="20"/>
      <c r="D15" s="20"/>
    </row>
    <row r="16" spans="1:21" x14ac:dyDescent="0.25">
      <c r="A16" s="20"/>
      <c r="B16" s="20"/>
      <c r="C16" s="20"/>
      <c r="D16" s="20"/>
    </row>
    <row r="17" spans="1:4" x14ac:dyDescent="0.25">
      <c r="A17" s="20"/>
      <c r="B17" s="20"/>
      <c r="C17" s="20"/>
      <c r="D17" s="20"/>
    </row>
    <row r="18" spans="1:4" x14ac:dyDescent="0.25">
      <c r="A18" s="20"/>
      <c r="B18" s="20"/>
      <c r="C18" s="20"/>
      <c r="D18" s="20"/>
    </row>
    <row r="19" spans="1:4" x14ac:dyDescent="0.25">
      <c r="A19" s="20"/>
      <c r="B19" s="20"/>
      <c r="C19" s="20"/>
      <c r="D19" s="20"/>
    </row>
    <row r="20" spans="1:4" ht="13" customHeight="1" x14ac:dyDescent="0.25">
      <c r="A20" s="20"/>
      <c r="B20" s="20"/>
      <c r="C20" s="20"/>
      <c r="D20" s="20"/>
    </row>
    <row r="21" spans="1:4" x14ac:dyDescent="0.25">
      <c r="B21" s="20"/>
      <c r="C21" s="20"/>
      <c r="D21" s="20"/>
    </row>
    <row r="22" spans="1:4" x14ac:dyDescent="0.25">
      <c r="A22" s="16" t="s">
        <v>54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2"/>
  <sheetViews>
    <sheetView topLeftCell="C1" zoomScaleNormal="100" workbookViewId="0">
      <selection activeCell="H3" sqref="H3"/>
    </sheetView>
  </sheetViews>
  <sheetFormatPr baseColWidth="10" defaultRowHeight="12.5" x14ac:dyDescent="0.25"/>
  <sheetData>
    <row r="2" spans="1:23" x14ac:dyDescent="0.25">
      <c r="C2" s="20"/>
      <c r="D2" s="20"/>
      <c r="E2" s="20"/>
      <c r="F2" s="20"/>
    </row>
    <row r="3" spans="1:23" x14ac:dyDescent="0.25">
      <c r="B3" s="20"/>
      <c r="C3" s="20"/>
      <c r="D3" s="20"/>
      <c r="E3" s="20"/>
      <c r="F3" s="20"/>
      <c r="H3" s="262" t="s">
        <v>46</v>
      </c>
      <c r="I3" s="255"/>
      <c r="J3" s="234"/>
      <c r="K3" s="262">
        <v>2010</v>
      </c>
      <c r="L3" s="255">
        <v>2011</v>
      </c>
      <c r="M3" s="255">
        <v>2012</v>
      </c>
      <c r="N3" s="255">
        <v>2013</v>
      </c>
      <c r="O3" s="255">
        <v>2014</v>
      </c>
      <c r="P3" s="255">
        <v>2015</v>
      </c>
      <c r="Q3" s="255">
        <v>2016</v>
      </c>
      <c r="R3" s="255">
        <v>2017</v>
      </c>
      <c r="S3" s="255">
        <v>2018</v>
      </c>
      <c r="T3" s="255">
        <v>2019</v>
      </c>
      <c r="U3" s="255">
        <v>2020</v>
      </c>
      <c r="V3" s="234">
        <v>2021</v>
      </c>
      <c r="W3" s="248"/>
    </row>
    <row r="4" spans="1:23" x14ac:dyDescent="0.25">
      <c r="A4" s="20"/>
      <c r="B4" s="20"/>
      <c r="C4" s="20"/>
      <c r="D4" s="20"/>
      <c r="E4" s="20"/>
      <c r="F4" s="20"/>
      <c r="H4" s="252" t="s">
        <v>36</v>
      </c>
      <c r="I4" s="20"/>
      <c r="J4" s="20"/>
      <c r="K4" s="246">
        <v>267.012809</v>
      </c>
      <c r="L4" s="20">
        <v>260.68464906999998</v>
      </c>
      <c r="M4" s="20">
        <v>307.50415699999996</v>
      </c>
      <c r="N4" s="20">
        <v>358.18304499999994</v>
      </c>
      <c r="O4" s="20">
        <v>348.029404</v>
      </c>
      <c r="P4" s="20">
        <v>352.66316289999997</v>
      </c>
      <c r="Q4" s="20">
        <v>356.35</v>
      </c>
      <c r="R4" s="20">
        <v>416.71076799999992</v>
      </c>
      <c r="S4" s="20">
        <v>441.524</v>
      </c>
      <c r="T4" s="20">
        <v>449.52300000000002</v>
      </c>
      <c r="U4" s="20">
        <v>538.26413300000002</v>
      </c>
      <c r="V4" s="20">
        <v>601.87336200000004</v>
      </c>
      <c r="W4" s="205"/>
    </row>
    <row r="5" spans="1:23" x14ac:dyDescent="0.25">
      <c r="A5" s="16"/>
      <c r="B5" s="16"/>
      <c r="C5" s="16"/>
      <c r="D5" s="16"/>
      <c r="E5" s="16"/>
      <c r="F5" s="16"/>
      <c r="H5" s="251" t="s">
        <v>63</v>
      </c>
      <c r="I5" s="20"/>
      <c r="J5" s="20"/>
      <c r="K5" s="250"/>
      <c r="L5" s="146">
        <f>(L4/K4)-1</f>
        <v>-2.3699836549789022E-2</v>
      </c>
      <c r="M5" s="146">
        <f>(M4/L4)-1</f>
        <v>0.17960209048377007</v>
      </c>
      <c r="N5" s="146">
        <f>(N4/M4)-1</f>
        <v>0.16480716389144612</v>
      </c>
      <c r="O5" s="146">
        <f>(O4/N4)-1</f>
        <v>-2.8347631585967314E-2</v>
      </c>
      <c r="P5" s="146">
        <f>(P4/O4)-1</f>
        <v>1.3314274158283457E-2</v>
      </c>
      <c r="Q5" s="146">
        <f>(Q4/P4)-1</f>
        <v>1.045427333459692E-2</v>
      </c>
      <c r="R5" s="146">
        <f>(R4/Q4)-1</f>
        <v>0.16938618773677527</v>
      </c>
      <c r="S5" s="146">
        <f>(S4/R4)-1</f>
        <v>5.9545454318569613E-2</v>
      </c>
      <c r="T5" s="146">
        <f>(T4/S4)-1</f>
        <v>1.8116795462987278E-2</v>
      </c>
      <c r="U5" s="146">
        <f>(U4/T4)-1</f>
        <v>0.19741177425849177</v>
      </c>
      <c r="V5" s="146">
        <f>(V4/U4)-1</f>
        <v>0.11817474934745476</v>
      </c>
      <c r="W5" s="205"/>
    </row>
    <row r="6" spans="1:23" x14ac:dyDescent="0.25">
      <c r="A6" s="16"/>
      <c r="B6" s="16"/>
      <c r="C6" s="16"/>
      <c r="D6" s="16"/>
      <c r="E6" s="16"/>
      <c r="F6" s="16"/>
      <c r="H6" s="256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</row>
    <row r="7" spans="1:23" x14ac:dyDescent="0.25">
      <c r="A7" s="16"/>
      <c r="B7" s="16"/>
      <c r="C7" s="16"/>
      <c r="D7" s="16"/>
      <c r="E7" s="16"/>
      <c r="F7" s="16"/>
    </row>
    <row r="8" spans="1:23" x14ac:dyDescent="0.25">
      <c r="A8" s="16"/>
      <c r="B8" s="16"/>
      <c r="C8" s="16"/>
      <c r="D8" s="16"/>
      <c r="E8" s="16"/>
      <c r="F8" s="16"/>
      <c r="H8" s="147"/>
      <c r="I8" s="20"/>
      <c r="J8" s="20"/>
      <c r="K8" s="20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3" x14ac:dyDescent="0.25">
      <c r="A9" s="16"/>
      <c r="B9" s="16"/>
      <c r="C9" s="16"/>
      <c r="D9" s="16"/>
      <c r="E9" s="16"/>
      <c r="F9" s="16"/>
      <c r="H9" s="147"/>
      <c r="I9" s="20"/>
      <c r="J9" s="20"/>
      <c r="K9" s="20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3" x14ac:dyDescent="0.25">
      <c r="A10" s="16"/>
      <c r="B10" s="16"/>
      <c r="C10" s="16"/>
      <c r="D10" s="16"/>
      <c r="E10" s="16"/>
      <c r="F10" s="16"/>
    </row>
    <row r="11" spans="1:23" x14ac:dyDescent="0.25">
      <c r="A11" s="16"/>
      <c r="B11" s="16"/>
      <c r="C11" s="16" t="s">
        <v>66</v>
      </c>
      <c r="D11" s="16"/>
      <c r="E11" s="16"/>
      <c r="F11" s="16"/>
    </row>
    <row r="12" spans="1:23" x14ac:dyDescent="0.25">
      <c r="A12" s="16"/>
      <c r="B12" s="16"/>
      <c r="C12" s="16"/>
      <c r="D12" s="16"/>
      <c r="E12" s="16"/>
      <c r="F12" s="16"/>
    </row>
    <row r="13" spans="1:23" x14ac:dyDescent="0.25">
      <c r="A13" s="16"/>
      <c r="B13" s="16"/>
      <c r="C13" s="16"/>
      <c r="D13" s="16"/>
      <c r="E13" s="16"/>
      <c r="F13" s="16"/>
    </row>
    <row r="14" spans="1:23" x14ac:dyDescent="0.25">
      <c r="A14" s="16"/>
      <c r="B14" s="16"/>
      <c r="C14" s="16"/>
      <c r="D14" s="16"/>
      <c r="E14" s="16"/>
      <c r="F14" s="16"/>
    </row>
    <row r="15" spans="1:23" x14ac:dyDescent="0.25">
      <c r="A15" s="16"/>
      <c r="B15" s="16"/>
      <c r="C15" s="16"/>
      <c r="D15" s="16"/>
      <c r="E15" s="16"/>
      <c r="F15" s="16"/>
    </row>
    <row r="16" spans="1:23" x14ac:dyDescent="0.25">
      <c r="A16" s="16"/>
      <c r="B16" s="16"/>
      <c r="C16" s="16"/>
      <c r="D16" s="16"/>
      <c r="E16" s="16"/>
      <c r="F16" s="16"/>
    </row>
    <row r="17" spans="1:6" x14ac:dyDescent="0.25">
      <c r="A17" s="16"/>
      <c r="B17" s="16"/>
      <c r="C17" s="16"/>
      <c r="D17" s="16"/>
      <c r="E17" s="16"/>
      <c r="F17" s="16"/>
    </row>
    <row r="18" spans="1:6" x14ac:dyDescent="0.25">
      <c r="A18" s="16"/>
      <c r="B18" s="16"/>
      <c r="C18" s="16"/>
      <c r="D18" s="16"/>
      <c r="E18" s="16"/>
      <c r="F18" s="16"/>
    </row>
    <row r="19" spans="1:6" x14ac:dyDescent="0.25">
      <c r="A19" s="16"/>
      <c r="B19" s="16"/>
      <c r="C19" s="16"/>
      <c r="D19" s="16"/>
      <c r="E19" s="16"/>
      <c r="F19" s="16"/>
    </row>
    <row r="20" spans="1:6" x14ac:dyDescent="0.25">
      <c r="A20" s="20"/>
      <c r="B20" s="20"/>
      <c r="C20" s="20"/>
      <c r="D20" s="20"/>
      <c r="E20" s="20"/>
      <c r="F20" s="20"/>
    </row>
    <row r="21" spans="1:6" x14ac:dyDescent="0.25">
      <c r="A21" s="20"/>
      <c r="B21" s="16" t="s">
        <v>56</v>
      </c>
      <c r="C21" s="20"/>
      <c r="D21" s="20"/>
      <c r="E21" s="20"/>
      <c r="F21" s="20"/>
    </row>
    <row r="22" spans="1:6" x14ac:dyDescent="0.25">
      <c r="A22" s="20"/>
      <c r="B22" s="16" t="s">
        <v>56</v>
      </c>
      <c r="C22" s="20"/>
      <c r="D22" s="20"/>
      <c r="E22" s="20"/>
      <c r="F22" s="2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zoomScale="85" zoomScaleNormal="85" workbookViewId="0">
      <selection activeCell="H9" sqref="H9"/>
    </sheetView>
  </sheetViews>
  <sheetFormatPr baseColWidth="10" defaultRowHeight="12.5" x14ac:dyDescent="0.25"/>
  <sheetData>
    <row r="1" spans="1:23" x14ac:dyDescent="0.25">
      <c r="V1" s="248"/>
      <c r="W1" s="248"/>
    </row>
    <row r="2" spans="1:23" x14ac:dyDescent="0.25">
      <c r="A2" s="20"/>
      <c r="B2" s="20"/>
      <c r="C2" s="20"/>
      <c r="D2" s="20"/>
      <c r="E2" s="64"/>
      <c r="F2" s="64"/>
      <c r="V2" s="248"/>
      <c r="W2" s="271"/>
    </row>
    <row r="3" spans="1:23" x14ac:dyDescent="0.25">
      <c r="A3" s="20"/>
      <c r="B3" s="20"/>
      <c r="C3" s="20"/>
      <c r="D3" s="20"/>
      <c r="E3" s="64"/>
      <c r="F3" s="64"/>
      <c r="V3" s="248"/>
      <c r="W3" s="271"/>
    </row>
    <row r="4" spans="1:23" x14ac:dyDescent="0.25">
      <c r="A4" s="20"/>
      <c r="B4" s="20"/>
      <c r="C4" s="20"/>
      <c r="D4" s="20"/>
      <c r="E4" s="64"/>
      <c r="F4" s="64"/>
      <c r="V4" s="248"/>
      <c r="W4" s="271"/>
    </row>
    <row r="5" spans="1:23" x14ac:dyDescent="0.25">
      <c r="A5" s="20"/>
      <c r="B5" s="20"/>
      <c r="C5" s="20"/>
      <c r="D5" s="20"/>
      <c r="E5" s="64"/>
      <c r="F5" s="64"/>
      <c r="H5" s="148"/>
      <c r="I5" s="107"/>
      <c r="J5" s="20"/>
      <c r="K5" s="20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20"/>
    </row>
    <row r="6" spans="1:23" x14ac:dyDescent="0.25">
      <c r="A6" s="20"/>
      <c r="B6" s="20"/>
      <c r="C6" s="20"/>
      <c r="D6" s="20"/>
      <c r="E6" s="64"/>
      <c r="F6" s="64"/>
      <c r="H6" s="148"/>
      <c r="I6" s="107"/>
      <c r="J6" s="20"/>
      <c r="K6" s="20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20"/>
    </row>
    <row r="7" spans="1:23" x14ac:dyDescent="0.25">
      <c r="A7" s="20"/>
      <c r="B7" s="20"/>
      <c r="C7" s="20"/>
      <c r="D7" s="20"/>
      <c r="E7" s="64"/>
      <c r="F7" s="64"/>
      <c r="H7" s="148"/>
      <c r="I7" s="107"/>
      <c r="J7" s="20"/>
      <c r="K7" s="20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3" x14ac:dyDescent="0.25">
      <c r="A8" s="20"/>
      <c r="B8" s="20"/>
      <c r="C8" s="20"/>
      <c r="D8" s="20"/>
      <c r="E8" s="64"/>
      <c r="F8" s="64"/>
    </row>
    <row r="9" spans="1:23" x14ac:dyDescent="0.25">
      <c r="A9" s="20"/>
      <c r="B9" s="20"/>
      <c r="C9" s="20"/>
      <c r="D9" s="20"/>
      <c r="E9" s="64"/>
      <c r="F9" s="64"/>
      <c r="H9" s="270" t="s">
        <v>46</v>
      </c>
      <c r="I9" s="269"/>
      <c r="J9" s="268"/>
      <c r="K9" s="270">
        <v>2010</v>
      </c>
      <c r="L9" s="269">
        <v>2011</v>
      </c>
      <c r="M9" s="269">
        <v>2012</v>
      </c>
      <c r="N9" s="269">
        <v>2013</v>
      </c>
      <c r="O9" s="269">
        <v>2014</v>
      </c>
      <c r="P9" s="269">
        <v>2015</v>
      </c>
      <c r="Q9" s="269">
        <v>2016</v>
      </c>
      <c r="R9" s="269">
        <v>2017</v>
      </c>
      <c r="S9" s="269">
        <v>2018</v>
      </c>
      <c r="T9" s="269">
        <v>2019</v>
      </c>
      <c r="U9" s="269">
        <v>2020</v>
      </c>
      <c r="V9" s="268">
        <v>2021</v>
      </c>
    </row>
    <row r="10" spans="1:23" x14ac:dyDescent="0.25">
      <c r="A10" s="20"/>
      <c r="B10" s="20"/>
      <c r="C10" s="20"/>
      <c r="D10" s="20"/>
      <c r="E10" s="64"/>
      <c r="F10" s="64"/>
      <c r="H10" s="263" t="s">
        <v>17</v>
      </c>
      <c r="I10" s="107"/>
      <c r="J10" s="25"/>
      <c r="K10" s="246">
        <v>145.25121418000001</v>
      </c>
      <c r="L10" s="20">
        <v>123.56711199999998</v>
      </c>
      <c r="M10" s="20">
        <v>141.11163514</v>
      </c>
      <c r="N10" s="20">
        <v>140.86412199999998</v>
      </c>
      <c r="O10" s="20">
        <v>105.93849799999998</v>
      </c>
      <c r="P10" s="20">
        <v>92.294978999999998</v>
      </c>
      <c r="Q10" s="20">
        <v>113.75109499999999</v>
      </c>
      <c r="R10" s="20">
        <v>135.95035899999999</v>
      </c>
      <c r="S10" s="20">
        <v>157.49422000000001</v>
      </c>
      <c r="T10" s="20">
        <v>139.90275800000001</v>
      </c>
      <c r="U10" s="20">
        <v>277.56083999999998</v>
      </c>
      <c r="V10" s="272">
        <v>395.08390300000002</v>
      </c>
    </row>
    <row r="11" spans="1:23" x14ac:dyDescent="0.25">
      <c r="A11" s="20"/>
      <c r="B11" s="20"/>
      <c r="C11" s="20"/>
      <c r="D11" s="20"/>
      <c r="E11" s="64"/>
      <c r="F11" s="64"/>
      <c r="H11" s="264" t="s">
        <v>23</v>
      </c>
      <c r="I11" s="107"/>
      <c r="J11" s="146"/>
      <c r="K11" s="246">
        <v>702.38215401000002</v>
      </c>
      <c r="L11" s="20">
        <v>753.80936519999989</v>
      </c>
      <c r="M11" s="20">
        <v>775.38406050000003</v>
      </c>
      <c r="N11" s="20">
        <v>969.01738699999987</v>
      </c>
      <c r="O11" s="20">
        <v>1049.6884190000001</v>
      </c>
      <c r="P11" s="20">
        <v>1087.2594933</v>
      </c>
      <c r="Q11" s="20">
        <v>1015.88574985</v>
      </c>
      <c r="R11" s="20">
        <v>1026.007871</v>
      </c>
      <c r="S11" s="20">
        <v>1058.738145</v>
      </c>
      <c r="T11" s="20">
        <v>1056.7901159999999</v>
      </c>
      <c r="U11" s="20">
        <v>1079.2453209999999</v>
      </c>
      <c r="V11" s="273">
        <v>1078.6592169999999</v>
      </c>
    </row>
    <row r="12" spans="1:23" x14ac:dyDescent="0.25">
      <c r="A12" s="20"/>
      <c r="B12" s="20"/>
      <c r="C12" s="20"/>
      <c r="D12" s="20"/>
      <c r="E12" s="64"/>
      <c r="F12" s="64"/>
      <c r="H12" s="267" t="s">
        <v>58</v>
      </c>
      <c r="I12" s="240"/>
      <c r="J12" s="266"/>
      <c r="K12" s="250">
        <v>199.35567269999999</v>
      </c>
      <c r="L12" s="240">
        <v>192.18497416000002</v>
      </c>
      <c r="M12" s="240">
        <v>212.86236289999999</v>
      </c>
      <c r="N12" s="240">
        <v>224.36622499999999</v>
      </c>
      <c r="O12" s="240">
        <v>237.56595899999999</v>
      </c>
      <c r="P12" s="240">
        <v>228.03669099999999</v>
      </c>
      <c r="Q12" s="240">
        <v>287.96641299999999</v>
      </c>
      <c r="R12" s="240">
        <v>352.10946799999999</v>
      </c>
      <c r="S12" s="240">
        <v>510.17815400000001</v>
      </c>
      <c r="T12" s="240">
        <v>614.18667599999992</v>
      </c>
      <c r="U12" s="240">
        <v>639.314572</v>
      </c>
      <c r="V12" s="265">
        <v>751.63426300000003</v>
      </c>
    </row>
    <row r="13" spans="1:23" x14ac:dyDescent="0.25">
      <c r="A13" s="20"/>
      <c r="B13" s="20"/>
      <c r="C13" s="20"/>
      <c r="D13" s="20"/>
      <c r="E13" s="64"/>
      <c r="F13" s="64"/>
    </row>
    <row r="14" spans="1:23" x14ac:dyDescent="0.25">
      <c r="A14" s="20"/>
      <c r="B14" s="20"/>
      <c r="C14" s="20"/>
      <c r="D14" s="20"/>
      <c r="E14" s="64"/>
      <c r="F14" s="64"/>
    </row>
    <row r="15" spans="1:23" x14ac:dyDescent="0.25">
      <c r="A15" s="20"/>
      <c r="B15" s="20"/>
      <c r="C15" s="20"/>
      <c r="D15" s="20"/>
      <c r="E15" s="64"/>
      <c r="F15" s="64"/>
    </row>
    <row r="16" spans="1:23" x14ac:dyDescent="0.25">
      <c r="A16" s="20"/>
      <c r="B16" s="20"/>
      <c r="C16" s="20"/>
      <c r="D16" s="20"/>
      <c r="E16" s="20"/>
    </row>
    <row r="17" spans="1:6" x14ac:dyDescent="0.25">
      <c r="A17" s="20"/>
      <c r="B17" s="20"/>
      <c r="C17" s="20"/>
      <c r="D17" s="20"/>
      <c r="E17" s="20"/>
      <c r="F17" s="16"/>
    </row>
    <row r="18" spans="1:6" x14ac:dyDescent="0.25">
      <c r="A18" s="20"/>
      <c r="B18" s="20"/>
      <c r="C18" s="20"/>
      <c r="D18" s="20"/>
      <c r="E18" s="20"/>
      <c r="F18" s="20"/>
    </row>
    <row r="19" spans="1:6" x14ac:dyDescent="0.25">
      <c r="A19" s="20"/>
      <c r="B19" s="20"/>
      <c r="C19" s="20"/>
      <c r="D19" s="20"/>
      <c r="E19" s="20"/>
      <c r="F19" s="16"/>
    </row>
    <row r="20" spans="1:6" x14ac:dyDescent="0.25">
      <c r="A20" s="16" t="s">
        <v>56</v>
      </c>
      <c r="B20" s="20"/>
      <c r="C20" s="20"/>
      <c r="D20" s="20"/>
      <c r="E20" s="20"/>
      <c r="F20" s="2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7"/>
  <sheetViews>
    <sheetView topLeftCell="E1" workbookViewId="0">
      <selection activeCell="H3" sqref="H3"/>
    </sheetView>
  </sheetViews>
  <sheetFormatPr baseColWidth="10" defaultRowHeight="12.5" x14ac:dyDescent="0.25"/>
  <cols>
    <col min="10" max="10" width="28" customWidth="1"/>
  </cols>
  <sheetData>
    <row r="2" spans="1:23" x14ac:dyDescent="0.25">
      <c r="A2" s="16"/>
      <c r="B2" s="16"/>
      <c r="C2" s="16"/>
      <c r="D2" s="16"/>
      <c r="E2" s="16"/>
      <c r="F2" s="16"/>
    </row>
    <row r="3" spans="1:23" x14ac:dyDescent="0.25">
      <c r="A3" s="16"/>
      <c r="B3" s="16"/>
      <c r="C3" s="16"/>
      <c r="D3" s="16"/>
      <c r="E3" s="16"/>
      <c r="F3" s="16"/>
      <c r="G3" s="203"/>
      <c r="H3" s="253" t="s">
        <v>46</v>
      </c>
      <c r="I3" s="253"/>
      <c r="J3" s="234"/>
      <c r="K3" s="253">
        <v>2010</v>
      </c>
      <c r="L3" s="253">
        <v>2011</v>
      </c>
      <c r="M3" s="253">
        <v>2012</v>
      </c>
      <c r="N3" s="253">
        <v>2013</v>
      </c>
      <c r="O3" s="253">
        <v>2014</v>
      </c>
      <c r="P3" s="253">
        <v>2015</v>
      </c>
      <c r="Q3" s="253">
        <v>2016</v>
      </c>
      <c r="R3" s="253">
        <v>2017</v>
      </c>
      <c r="S3" s="253">
        <v>2018</v>
      </c>
      <c r="T3" s="253">
        <v>2019</v>
      </c>
      <c r="U3" s="253">
        <v>2020</v>
      </c>
      <c r="V3" s="234">
        <v>2021</v>
      </c>
    </row>
    <row r="4" spans="1:23" x14ac:dyDescent="0.25">
      <c r="A4" s="16"/>
      <c r="B4" s="16"/>
      <c r="C4" s="16"/>
      <c r="D4" s="16"/>
      <c r="E4" s="16"/>
      <c r="F4" s="16"/>
      <c r="G4" s="203"/>
      <c r="H4" s="256" t="s">
        <v>34</v>
      </c>
      <c r="I4" s="253"/>
      <c r="J4" s="272"/>
      <c r="K4" s="253">
        <v>921.06514539999989</v>
      </c>
      <c r="L4" s="253">
        <v>961.65112899999997</v>
      </c>
      <c r="M4" s="253">
        <v>1003.04131397</v>
      </c>
      <c r="N4" s="253">
        <v>1038.0461930000001</v>
      </c>
      <c r="O4" s="253">
        <v>1083.321152</v>
      </c>
      <c r="P4" s="253">
        <v>1213.6783406</v>
      </c>
      <c r="Q4" s="253">
        <v>1380.182</v>
      </c>
      <c r="R4" s="253">
        <v>1570.8082999999999</v>
      </c>
      <c r="S4" s="253">
        <v>1727.348784</v>
      </c>
      <c r="T4" s="253">
        <v>1929.1420000000001</v>
      </c>
      <c r="U4" s="253">
        <v>2124.8463309999997</v>
      </c>
      <c r="V4" s="272">
        <v>2241.1639779999996</v>
      </c>
    </row>
    <row r="5" spans="1:23" x14ac:dyDescent="0.25">
      <c r="A5" s="16"/>
      <c r="B5" s="16"/>
      <c r="C5" s="16"/>
      <c r="D5" s="16"/>
      <c r="E5" s="16"/>
      <c r="F5" s="16"/>
      <c r="G5" s="203"/>
      <c r="H5" s="147" t="s">
        <v>64</v>
      </c>
      <c r="I5" s="20"/>
      <c r="J5" s="265"/>
      <c r="K5" s="20"/>
      <c r="L5" s="146">
        <f>(L4/K4)-1</f>
        <v>4.4064183519151978E-2</v>
      </c>
      <c r="M5" s="146">
        <f>(M4/L4)-1</f>
        <v>4.3040749105177856E-2</v>
      </c>
      <c r="N5" s="146">
        <f>(N4/M4)-1</f>
        <v>3.4898741001456957E-2</v>
      </c>
      <c r="O5" s="146">
        <f>(O4/N4)-1</f>
        <v>4.3615553243496086E-2</v>
      </c>
      <c r="P5" s="146">
        <f>(P4/O4)-1</f>
        <v>0.1203310655933727</v>
      </c>
      <c r="Q5" s="146">
        <f>(Q4/P4)-1</f>
        <v>0.13718928140192932</v>
      </c>
      <c r="R5" s="146">
        <f>(R4/Q4)-1</f>
        <v>0.13811678459797316</v>
      </c>
      <c r="S5" s="146">
        <f>(S4/R4)-1</f>
        <v>9.9656007674520319E-2</v>
      </c>
      <c r="T5" s="146">
        <f>(T4/S4)-1</f>
        <v>0.11682250734140087</v>
      </c>
      <c r="U5" s="146">
        <f>(U4/T4)-1</f>
        <v>0.10144630670007682</v>
      </c>
      <c r="V5" s="266">
        <f>(V4/U4)-1</f>
        <v>5.4741674869851931E-2</v>
      </c>
    </row>
    <row r="6" spans="1:23" x14ac:dyDescent="0.25">
      <c r="A6" s="16"/>
      <c r="B6" s="16"/>
      <c r="C6" s="16"/>
      <c r="D6" s="16"/>
      <c r="E6" s="16"/>
      <c r="F6" s="16"/>
      <c r="H6" s="256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48"/>
    </row>
    <row r="7" spans="1:23" x14ac:dyDescent="0.25">
      <c r="A7" s="16"/>
      <c r="B7" s="16"/>
      <c r="C7" s="16"/>
      <c r="D7" s="16"/>
      <c r="E7" s="16"/>
      <c r="F7" s="16"/>
      <c r="H7" s="147"/>
      <c r="I7" s="20"/>
      <c r="J7" s="20"/>
      <c r="K7" s="20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3" x14ac:dyDescent="0.25">
      <c r="A8" s="16"/>
      <c r="B8" s="16"/>
      <c r="C8" s="16"/>
      <c r="D8" s="16"/>
      <c r="E8" s="16"/>
      <c r="F8" s="16"/>
    </row>
    <row r="9" spans="1:23" x14ac:dyDescent="0.25">
      <c r="A9" s="16"/>
      <c r="B9" s="16"/>
      <c r="C9" s="16"/>
      <c r="D9" s="16"/>
      <c r="E9" s="16"/>
      <c r="F9" s="16"/>
      <c r="H9" s="147"/>
      <c r="I9" s="20"/>
      <c r="J9" s="20"/>
      <c r="K9" s="20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3" x14ac:dyDescent="0.25">
      <c r="A10" s="16"/>
      <c r="B10" s="16"/>
      <c r="C10" s="16"/>
      <c r="D10" s="16"/>
      <c r="E10" s="16"/>
      <c r="F10" s="16"/>
    </row>
    <row r="11" spans="1:23" x14ac:dyDescent="0.25">
      <c r="A11" s="16"/>
      <c r="B11" s="16"/>
      <c r="C11" s="16"/>
      <c r="D11" s="16"/>
      <c r="E11" s="16"/>
      <c r="F11" s="16"/>
    </row>
    <row r="12" spans="1:23" x14ac:dyDescent="0.25">
      <c r="A12" s="16"/>
      <c r="B12" s="16"/>
      <c r="C12" s="16"/>
      <c r="D12" s="16"/>
      <c r="E12" s="16"/>
      <c r="F12" s="16"/>
    </row>
    <row r="13" spans="1:23" x14ac:dyDescent="0.25">
      <c r="A13" s="16"/>
      <c r="B13" s="16"/>
      <c r="C13" s="16"/>
      <c r="D13" s="16"/>
      <c r="E13" s="16"/>
      <c r="F13" s="16"/>
    </row>
    <row r="14" spans="1:23" x14ac:dyDescent="0.25">
      <c r="A14" s="16"/>
      <c r="B14" s="16"/>
      <c r="C14" s="16"/>
      <c r="D14" s="16"/>
      <c r="E14" s="16"/>
      <c r="F14" s="16"/>
    </row>
    <row r="15" spans="1:23" x14ac:dyDescent="0.25">
      <c r="A15" s="16"/>
      <c r="B15" s="16"/>
      <c r="C15" s="16"/>
      <c r="D15" s="16"/>
      <c r="E15" s="16"/>
      <c r="F15" s="16"/>
    </row>
    <row r="16" spans="1:23" x14ac:dyDescent="0.25">
      <c r="A16" s="16"/>
      <c r="B16" s="16"/>
      <c r="C16" s="16"/>
      <c r="D16" s="16"/>
      <c r="E16" s="16"/>
      <c r="F16" s="16"/>
    </row>
    <row r="17" spans="1:8" x14ac:dyDescent="0.25">
      <c r="A17" s="16"/>
      <c r="B17" s="16"/>
      <c r="C17" s="16"/>
      <c r="D17" s="16"/>
      <c r="E17" s="16"/>
      <c r="F17" s="16"/>
    </row>
    <row r="18" spans="1:8" x14ac:dyDescent="0.25">
      <c r="A18" s="16"/>
      <c r="B18" s="16"/>
      <c r="C18" s="16"/>
      <c r="D18" s="16"/>
      <c r="E18" s="16"/>
      <c r="F18" s="16"/>
    </row>
    <row r="19" spans="1:8" x14ac:dyDescent="0.25">
      <c r="A19" s="16"/>
      <c r="B19" s="16"/>
      <c r="C19" s="16"/>
      <c r="D19" s="16"/>
      <c r="E19" s="16"/>
      <c r="F19" s="16"/>
    </row>
    <row r="20" spans="1:8" x14ac:dyDescent="0.25">
      <c r="A20" s="16"/>
      <c r="B20" s="16"/>
      <c r="C20" s="16"/>
      <c r="D20" s="16"/>
      <c r="E20" s="16"/>
      <c r="F20" s="16"/>
    </row>
    <row r="21" spans="1:8" x14ac:dyDescent="0.25">
      <c r="A21" s="16" t="s">
        <v>56</v>
      </c>
      <c r="B21" s="16"/>
      <c r="C21" s="16"/>
      <c r="D21" s="16"/>
      <c r="E21" s="16"/>
      <c r="F21" s="16"/>
    </row>
    <row r="25" spans="1:8" x14ac:dyDescent="0.25">
      <c r="A25" s="287"/>
      <c r="B25" s="287"/>
      <c r="C25" s="287"/>
      <c r="D25" s="287"/>
      <c r="E25" s="287"/>
      <c r="F25" s="287"/>
      <c r="G25" s="287"/>
      <c r="H25" s="287"/>
    </row>
    <row r="26" spans="1:8" x14ac:dyDescent="0.25">
      <c r="A26" s="287"/>
      <c r="B26" s="287"/>
      <c r="C26" s="287"/>
      <c r="D26" s="287"/>
      <c r="E26" s="287"/>
      <c r="F26" s="287"/>
      <c r="G26" s="287"/>
      <c r="H26" s="287"/>
    </row>
    <row r="27" spans="1:8" x14ac:dyDescent="0.25">
      <c r="A27" s="287"/>
      <c r="B27" s="287"/>
      <c r="C27" s="287"/>
      <c r="D27" s="287"/>
      <c r="E27" s="287"/>
      <c r="F27" s="287"/>
      <c r="G27" s="287"/>
      <c r="H27" s="287"/>
    </row>
    <row r="28" spans="1:8" x14ac:dyDescent="0.25">
      <c r="A28" s="287"/>
      <c r="B28" s="287"/>
      <c r="C28" s="287"/>
      <c r="D28" s="287"/>
      <c r="E28" s="287"/>
      <c r="F28" s="287"/>
      <c r="G28" s="287"/>
      <c r="H28" s="287"/>
    </row>
    <row r="29" spans="1:8" x14ac:dyDescent="0.25">
      <c r="A29" s="287"/>
      <c r="B29" s="287"/>
      <c r="C29" s="287"/>
      <c r="D29" s="287"/>
      <c r="E29" s="287"/>
      <c r="F29" s="287"/>
      <c r="G29" s="287"/>
      <c r="H29" s="287"/>
    </row>
    <row r="30" spans="1:8" x14ac:dyDescent="0.25">
      <c r="A30" s="287"/>
      <c r="B30" s="287"/>
      <c r="C30" s="287"/>
      <c r="D30" s="287"/>
      <c r="E30" s="287"/>
      <c r="F30" s="287"/>
      <c r="G30" s="287"/>
      <c r="H30" s="287"/>
    </row>
    <row r="31" spans="1:8" x14ac:dyDescent="0.25">
      <c r="A31" s="287"/>
      <c r="B31" s="287"/>
      <c r="C31" s="287"/>
      <c r="D31" s="287"/>
      <c r="E31" s="287"/>
      <c r="F31" s="287"/>
      <c r="G31" s="287"/>
      <c r="H31" s="287"/>
    </row>
    <row r="32" spans="1:8" x14ac:dyDescent="0.25">
      <c r="A32" s="287"/>
      <c r="B32" s="287"/>
      <c r="C32" s="287"/>
      <c r="D32" s="287"/>
      <c r="E32" s="287"/>
      <c r="F32" s="287"/>
      <c r="G32" s="287"/>
      <c r="H32" s="287"/>
    </row>
    <row r="33" spans="1:8" x14ac:dyDescent="0.25">
      <c r="A33" s="287"/>
      <c r="B33" s="287"/>
      <c r="C33" s="287"/>
      <c r="D33" s="287"/>
      <c r="E33" s="287"/>
      <c r="F33" s="287"/>
      <c r="G33" s="287"/>
      <c r="H33" s="287"/>
    </row>
    <row r="34" spans="1:8" x14ac:dyDescent="0.25">
      <c r="A34" s="287"/>
      <c r="B34" s="287"/>
      <c r="C34" s="287"/>
      <c r="D34" s="287"/>
      <c r="E34" s="287"/>
      <c r="F34" s="287"/>
      <c r="G34" s="287"/>
      <c r="H34" s="287"/>
    </row>
    <row r="35" spans="1:8" x14ac:dyDescent="0.25">
      <c r="A35" s="287"/>
      <c r="B35" s="287"/>
      <c r="C35" s="287"/>
      <c r="D35" s="287"/>
      <c r="E35" s="287"/>
      <c r="F35" s="287"/>
      <c r="G35" s="287"/>
      <c r="H35" s="287"/>
    </row>
    <row r="36" spans="1:8" x14ac:dyDescent="0.25">
      <c r="A36" s="287"/>
      <c r="B36" s="287"/>
      <c r="C36" s="287"/>
      <c r="D36" s="287"/>
      <c r="E36" s="287"/>
      <c r="F36" s="287"/>
      <c r="G36" s="287"/>
      <c r="H36" s="287"/>
    </row>
    <row r="37" spans="1:8" x14ac:dyDescent="0.25">
      <c r="A37" s="287"/>
      <c r="B37" s="287"/>
      <c r="C37" s="287"/>
      <c r="D37" s="287"/>
      <c r="E37" s="287"/>
      <c r="F37" s="287"/>
      <c r="G37" s="287"/>
      <c r="H37" s="287"/>
    </row>
    <row r="38" spans="1:8" x14ac:dyDescent="0.25">
      <c r="A38" s="287"/>
      <c r="B38" s="287"/>
      <c r="C38" s="287"/>
      <c r="D38" s="287"/>
      <c r="E38" s="287"/>
      <c r="F38" s="287"/>
      <c r="G38" s="287"/>
      <c r="H38" s="287"/>
    </row>
    <row r="39" spans="1:8" x14ac:dyDescent="0.25">
      <c r="A39" s="287"/>
      <c r="B39" s="287"/>
      <c r="C39" s="287"/>
      <c r="D39" s="287"/>
      <c r="E39" s="287"/>
      <c r="F39" s="287"/>
      <c r="G39" s="287"/>
      <c r="H39" s="287"/>
    </row>
    <row r="40" spans="1:8" x14ac:dyDescent="0.25">
      <c r="A40" s="287"/>
      <c r="B40" s="287"/>
      <c r="C40" s="287"/>
      <c r="D40" s="287"/>
      <c r="E40" s="287"/>
      <c r="F40" s="287"/>
      <c r="G40" s="287"/>
      <c r="H40" s="287"/>
    </row>
    <row r="41" spans="1:8" x14ac:dyDescent="0.25">
      <c r="A41" s="287"/>
      <c r="B41" s="287"/>
      <c r="C41" s="287"/>
      <c r="D41" s="287"/>
      <c r="E41" s="287"/>
      <c r="F41" s="287"/>
      <c r="G41" s="287"/>
      <c r="H41" s="287"/>
    </row>
    <row r="42" spans="1:8" x14ac:dyDescent="0.25">
      <c r="A42" s="287"/>
      <c r="B42" s="287"/>
      <c r="C42" s="287"/>
      <c r="D42" s="287"/>
      <c r="E42" s="287"/>
      <c r="F42" s="287"/>
      <c r="G42" s="287"/>
      <c r="H42" s="287"/>
    </row>
    <row r="43" spans="1:8" x14ac:dyDescent="0.25">
      <c r="A43" s="287"/>
      <c r="B43" s="287"/>
      <c r="C43" s="287"/>
      <c r="D43" s="287"/>
      <c r="E43" s="287"/>
      <c r="F43" s="287"/>
      <c r="G43" s="287"/>
      <c r="H43" s="287"/>
    </row>
    <row r="44" spans="1:8" x14ac:dyDescent="0.25">
      <c r="A44" s="287"/>
      <c r="B44" s="287"/>
      <c r="C44" s="287"/>
      <c r="D44" s="287"/>
      <c r="E44" s="287"/>
      <c r="F44" s="287"/>
      <c r="G44" s="287"/>
      <c r="H44" s="287"/>
    </row>
    <row r="45" spans="1:8" x14ac:dyDescent="0.25">
      <c r="A45" s="287"/>
      <c r="B45" s="287" t="s">
        <v>56</v>
      </c>
      <c r="C45" s="287"/>
      <c r="D45" s="287"/>
      <c r="E45" s="287"/>
      <c r="F45" s="287"/>
      <c r="G45" s="287"/>
      <c r="H45" s="287"/>
    </row>
    <row r="46" spans="1:8" x14ac:dyDescent="0.25">
      <c r="A46" s="287"/>
      <c r="B46" s="287"/>
      <c r="C46" s="287"/>
      <c r="D46" s="287"/>
      <c r="E46" s="287"/>
      <c r="F46" s="287"/>
      <c r="G46" s="287"/>
      <c r="H46" s="287"/>
    </row>
    <row r="47" spans="1:8" x14ac:dyDescent="0.25">
      <c r="A47" s="287"/>
      <c r="B47" s="287"/>
      <c r="C47" s="287"/>
      <c r="D47" s="287"/>
      <c r="E47" s="287"/>
      <c r="F47" s="287"/>
      <c r="G47" s="287"/>
      <c r="H47" s="287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0"/>
  <sheetViews>
    <sheetView workbookViewId="0">
      <selection activeCell="G2" sqref="G2"/>
    </sheetView>
  </sheetViews>
  <sheetFormatPr baseColWidth="10" defaultRowHeight="12.5" x14ac:dyDescent="0.25"/>
  <sheetData>
    <row r="2" spans="1:22" x14ac:dyDescent="0.25">
      <c r="A2" s="64"/>
      <c r="B2" s="64"/>
      <c r="C2" s="64"/>
      <c r="D2" s="64"/>
      <c r="E2" s="20"/>
      <c r="F2" s="203"/>
      <c r="G2" s="286" t="s">
        <v>46</v>
      </c>
      <c r="H2" s="253"/>
      <c r="I2" s="234"/>
      <c r="J2" s="253">
        <v>2010</v>
      </c>
      <c r="K2" s="253">
        <v>2011</v>
      </c>
      <c r="L2" s="253">
        <v>2012</v>
      </c>
      <c r="M2" s="253">
        <v>2013</v>
      </c>
      <c r="N2" s="253">
        <v>2014</v>
      </c>
      <c r="O2" s="253">
        <v>2015</v>
      </c>
      <c r="P2" s="253">
        <v>2016</v>
      </c>
      <c r="Q2" s="253">
        <v>2017</v>
      </c>
      <c r="R2" s="253">
        <v>2018</v>
      </c>
      <c r="S2" s="253">
        <v>2019</v>
      </c>
      <c r="T2" s="253">
        <v>2020</v>
      </c>
      <c r="U2" s="234">
        <v>2021</v>
      </c>
      <c r="V2" s="288"/>
    </row>
    <row r="3" spans="1:22" x14ac:dyDescent="0.25">
      <c r="A3" s="64"/>
      <c r="B3" s="64"/>
      <c r="C3" s="64"/>
      <c r="D3" s="64"/>
      <c r="E3" s="20"/>
      <c r="F3" s="203"/>
      <c r="G3" s="281" t="s">
        <v>27</v>
      </c>
      <c r="H3" s="253"/>
      <c r="I3" s="277"/>
      <c r="J3" s="253">
        <v>455.77524090000003</v>
      </c>
      <c r="K3" s="253">
        <v>458.38677999999999</v>
      </c>
      <c r="L3" s="253">
        <v>454.72687999999994</v>
      </c>
      <c r="M3" s="253">
        <v>458.41313100000002</v>
      </c>
      <c r="N3" s="253">
        <v>509.43424000000005</v>
      </c>
      <c r="O3" s="253">
        <v>572.40464199999997</v>
      </c>
      <c r="P3" s="253">
        <v>669.83638699999995</v>
      </c>
      <c r="Q3" s="253">
        <v>801.99410799999998</v>
      </c>
      <c r="R3" s="253">
        <v>921.58040000000005</v>
      </c>
      <c r="S3" s="253">
        <v>1096.298297</v>
      </c>
      <c r="T3" s="253">
        <v>1202.752354</v>
      </c>
      <c r="U3" s="272">
        <v>1312.9068870000001</v>
      </c>
      <c r="V3" s="271"/>
    </row>
    <row r="4" spans="1:22" x14ac:dyDescent="0.25">
      <c r="A4" s="64"/>
      <c r="B4" s="64"/>
      <c r="C4" s="64"/>
      <c r="D4" s="64"/>
      <c r="E4" s="20"/>
      <c r="F4" s="203"/>
      <c r="G4" s="289" t="s">
        <v>58</v>
      </c>
      <c r="H4" s="107"/>
      <c r="I4" s="266"/>
      <c r="J4" s="20">
        <v>465.06990450000001</v>
      </c>
      <c r="K4" s="20">
        <v>503.26434899999992</v>
      </c>
      <c r="L4" s="20">
        <v>548.30443396999999</v>
      </c>
      <c r="M4" s="20">
        <v>579.54306199999996</v>
      </c>
      <c r="N4" s="20">
        <v>573.88691199999994</v>
      </c>
      <c r="O4" s="20">
        <v>641.04669860000001</v>
      </c>
      <c r="P4" s="20">
        <v>709.96482399999991</v>
      </c>
      <c r="Q4" s="20">
        <v>768.08583799999997</v>
      </c>
      <c r="R4" s="20">
        <v>803.64305899999999</v>
      </c>
      <c r="S4" s="20">
        <v>855.03877499999999</v>
      </c>
      <c r="T4" s="20">
        <v>920.0549309999999</v>
      </c>
      <c r="U4" s="265">
        <v>926.66305699999998</v>
      </c>
      <c r="V4" s="146"/>
    </row>
    <row r="5" spans="1:22" x14ac:dyDescent="0.25">
      <c r="A5" s="64"/>
      <c r="B5" s="64"/>
      <c r="C5" s="64"/>
      <c r="D5" s="64"/>
      <c r="E5" s="20"/>
      <c r="G5" s="281"/>
      <c r="H5" s="253"/>
      <c r="I5" s="253"/>
      <c r="J5" s="25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0"/>
    </row>
    <row r="6" spans="1:22" x14ac:dyDescent="0.25">
      <c r="A6" s="64"/>
      <c r="B6" s="64"/>
      <c r="C6" s="64"/>
      <c r="D6" s="64"/>
      <c r="E6" s="20"/>
      <c r="G6" s="148"/>
      <c r="H6" s="20"/>
      <c r="I6" s="20"/>
      <c r="J6" s="113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20"/>
    </row>
    <row r="7" spans="1:22" x14ac:dyDescent="0.25">
      <c r="A7" s="64"/>
      <c r="B7" s="64"/>
      <c r="C7" s="64"/>
      <c r="D7" s="64"/>
      <c r="E7" s="20"/>
    </row>
    <row r="8" spans="1:22" x14ac:dyDescent="0.25">
      <c r="A8" s="64"/>
      <c r="B8" s="64"/>
      <c r="C8" s="64"/>
      <c r="D8" s="64"/>
      <c r="E8" s="20"/>
    </row>
    <row r="9" spans="1:22" x14ac:dyDescent="0.25">
      <c r="A9" s="64"/>
      <c r="B9" s="64"/>
      <c r="C9" s="64"/>
      <c r="D9" s="64"/>
      <c r="E9" s="20"/>
    </row>
    <row r="10" spans="1:22" x14ac:dyDescent="0.25">
      <c r="A10" s="64"/>
      <c r="B10" s="64"/>
      <c r="C10" s="64"/>
      <c r="D10" s="64"/>
      <c r="E10" s="20"/>
    </row>
    <row r="11" spans="1:22" x14ac:dyDescent="0.25">
      <c r="A11" s="64"/>
      <c r="B11" s="64"/>
      <c r="C11" s="64"/>
      <c r="D11" s="64"/>
      <c r="E11" s="20"/>
    </row>
    <row r="12" spans="1:22" x14ac:dyDescent="0.25">
      <c r="A12" s="64"/>
      <c r="B12" s="64"/>
      <c r="C12" s="64"/>
      <c r="D12" s="64"/>
      <c r="E12" s="20"/>
    </row>
    <row r="13" spans="1:22" x14ac:dyDescent="0.25">
      <c r="A13" s="64"/>
      <c r="B13" s="64"/>
      <c r="C13" s="64"/>
      <c r="D13" s="64"/>
      <c r="E13" s="20"/>
    </row>
    <row r="14" spans="1:22" x14ac:dyDescent="0.25">
      <c r="A14" s="64"/>
      <c r="B14" s="64"/>
      <c r="C14" s="64"/>
      <c r="D14" s="64"/>
      <c r="E14" s="20"/>
    </row>
    <row r="15" spans="1:22" x14ac:dyDescent="0.25">
      <c r="A15" s="64"/>
      <c r="B15" s="64"/>
      <c r="C15" s="64"/>
      <c r="D15" s="64"/>
      <c r="E15" s="20"/>
    </row>
    <row r="16" spans="1:22" x14ac:dyDescent="0.25">
      <c r="D16" s="20"/>
      <c r="E16" s="20"/>
    </row>
    <row r="17" spans="1:5" x14ac:dyDescent="0.25">
      <c r="A17" s="20"/>
      <c r="B17" s="20"/>
      <c r="C17" s="20"/>
      <c r="D17" s="20"/>
      <c r="E17" s="20"/>
    </row>
    <row r="18" spans="1:5" x14ac:dyDescent="0.25">
      <c r="A18" s="20"/>
      <c r="B18" s="20"/>
      <c r="C18" s="20"/>
      <c r="D18" s="20"/>
      <c r="E18" s="20"/>
    </row>
    <row r="19" spans="1:5" x14ac:dyDescent="0.25">
      <c r="A19" s="20"/>
      <c r="B19" s="20"/>
      <c r="C19" s="20"/>
      <c r="D19" s="20"/>
      <c r="E19" s="20"/>
    </row>
    <row r="20" spans="1:5" x14ac:dyDescent="0.25">
      <c r="A20" s="16" t="s">
        <v>56</v>
      </c>
      <c r="B20" s="20"/>
      <c r="C20" s="20"/>
      <c r="D20" s="20"/>
      <c r="E20" s="2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Actif</vt:lpstr>
      <vt:lpstr>Passif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Pierre-José BIZIERE</dc:creator>
  <cp:lastModifiedBy>Romuald RAULT</cp:lastModifiedBy>
  <cp:lastPrinted>2020-06-18T09:03:52Z</cp:lastPrinted>
  <dcterms:created xsi:type="dcterms:W3CDTF">2011-04-19T08:23:27Z</dcterms:created>
  <dcterms:modified xsi:type="dcterms:W3CDTF">2022-10-03T13:26:43Z</dcterms:modified>
</cp:coreProperties>
</file>